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vorlagen alle\"/>
    </mc:Choice>
  </mc:AlternateContent>
  <xr:revisionPtr revIDLastSave="0" documentId="8_{C4976D69-4E75-40E5-B737-EDDE5CBB29ED}" xr6:coauthVersionLast="47" xr6:coauthVersionMax="47" xr10:uidLastSave="{00000000-0000-0000-0000-000000000000}"/>
  <workbookProtection workbookPassword="EB4F" lockStructure="1"/>
  <bookViews>
    <workbookView xWindow="-120" yWindow="480" windowWidth="29040" windowHeight="15120" tabRatio="817" xr2:uid="{4D529ED2-004C-4C89-B869-1241E055FB02}"/>
  </bookViews>
  <sheets>
    <sheet name="Zusammensetzung der Jahresnorm" sheetId="1" r:id="rId1"/>
    <sheet name="Aufgabenbereich C" sheetId="2" r:id="rId2"/>
    <sheet name="Jahresnorm Berechnung Werte" sheetId="8" state="hidden" r:id="rId3"/>
    <sheet name="Parameter" sheetId="3" state="hidden" r:id="rId4"/>
    <sheet name="Matrix" sheetId="4" state="hidden" r:id="rId5"/>
    <sheet name="Varianten mit KV" sheetId="6" state="hidden" r:id="rId6"/>
    <sheet name="Varianten ohne KV" sheetId="7" state="hidden" r:id="rId7"/>
  </sheets>
  <definedNames>
    <definedName name="_xlnm._FilterDatabase" localSheetId="2" hidden="1">'Jahresnorm Berechnung Werte'!$A$1:$K$381</definedName>
    <definedName name="_xlnm.Print_Titles" localSheetId="2">'Jahresnorm Berechnung Werte'!$1:$1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" l="1"/>
  <c r="D1" i="3"/>
  <c r="B3" i="4"/>
  <c r="B7" i="4"/>
  <c r="D14" i="3"/>
  <c r="Q3" i="4"/>
  <c r="R3" i="4"/>
  <c r="T3" i="4"/>
  <c r="U3" i="4"/>
  <c r="S3" i="4"/>
  <c r="AB3" i="4"/>
  <c r="AB2" i="7"/>
  <c r="AC3" i="4"/>
  <c r="AD3" i="4"/>
  <c r="AE3" i="4"/>
  <c r="AF3" i="4"/>
  <c r="F3" i="4"/>
  <c r="F7" i="4"/>
  <c r="G3" i="4"/>
  <c r="I3" i="4"/>
  <c r="J3" i="4"/>
  <c r="H3" i="4"/>
  <c r="A14" i="1"/>
  <c r="D18" i="3"/>
  <c r="N7" i="4"/>
  <c r="Y7" i="4"/>
  <c r="C7" i="4"/>
  <c r="Z7" i="4"/>
  <c r="AB7" i="4"/>
  <c r="O7" i="4"/>
  <c r="D7" i="4"/>
  <c r="AB2" i="6"/>
  <c r="AD2" i="6"/>
  <c r="AA2" i="6"/>
  <c r="W3" i="6"/>
  <c r="P2" i="6"/>
  <c r="L3" i="6"/>
  <c r="N3" i="6"/>
  <c r="E2" i="6"/>
  <c r="A3" i="6"/>
  <c r="E2" i="7"/>
  <c r="P2" i="7"/>
  <c r="AA2" i="7"/>
  <c r="A3" i="7"/>
  <c r="L3" i="7"/>
  <c r="W3" i="7"/>
  <c r="Y3" i="7"/>
  <c r="E3" i="4"/>
  <c r="B4" i="4"/>
  <c r="A11" i="1"/>
  <c r="A12" i="1"/>
  <c r="B46" i="3"/>
  <c r="B47" i="3"/>
  <c r="A47" i="3"/>
  <c r="B22" i="3"/>
  <c r="A22" i="3"/>
  <c r="B23" i="3"/>
  <c r="A23" i="3"/>
  <c r="A26" i="1"/>
  <c r="A9" i="1"/>
  <c r="P3" i="4"/>
  <c r="AA3" i="4"/>
  <c r="X4" i="4"/>
  <c r="C9" i="2"/>
  <c r="C36" i="2"/>
  <c r="C41" i="2"/>
  <c r="C62" i="2"/>
  <c r="C65" i="2"/>
  <c r="C70" i="2"/>
  <c r="C75" i="2"/>
  <c r="C82" i="2"/>
  <c r="C92" i="2"/>
  <c r="C102" i="2"/>
  <c r="A1" i="2"/>
  <c r="AF7" i="4"/>
  <c r="AE7" i="4"/>
  <c r="AC7" i="4"/>
  <c r="W7" i="4"/>
  <c r="U7" i="4"/>
  <c r="T7" i="4"/>
  <c r="R7" i="4"/>
  <c r="L7" i="4"/>
  <c r="J7" i="4"/>
  <c r="I7" i="4"/>
  <c r="G7" i="4"/>
  <c r="A7" i="4"/>
  <c r="S7" i="4"/>
  <c r="H7" i="4"/>
  <c r="D11" i="3"/>
  <c r="A6" i="1"/>
  <c r="A15" i="1"/>
  <c r="AG3" i="4"/>
  <c r="AG7" i="4"/>
  <c r="AD7" i="4"/>
  <c r="K3" i="4"/>
  <c r="K7" i="4"/>
  <c r="AA7" i="4"/>
  <c r="AF5" i="4"/>
  <c r="E7" i="4"/>
  <c r="J5" i="4"/>
  <c r="M4" i="4"/>
  <c r="P7" i="4"/>
  <c r="Q7" i="4"/>
  <c r="U5" i="4"/>
  <c r="Q2" i="6"/>
  <c r="V3" i="4"/>
  <c r="V7" i="4"/>
  <c r="Q2" i="7"/>
  <c r="V2" i="7"/>
  <c r="A46" i="3"/>
  <c r="B48" i="3"/>
  <c r="A48" i="3"/>
  <c r="F2" i="6"/>
  <c r="B24" i="3"/>
  <c r="A24" i="3"/>
  <c r="F2" i="7"/>
  <c r="AG2" i="7"/>
  <c r="B49" i="3"/>
  <c r="A49" i="3"/>
  <c r="B25" i="3"/>
  <c r="A25" i="3"/>
  <c r="K2" i="7"/>
  <c r="B50" i="3"/>
  <c r="A50" i="3"/>
  <c r="B26" i="3"/>
  <c r="B51" i="3"/>
  <c r="A51" i="3"/>
  <c r="B26" i="1"/>
  <c r="A27" i="1"/>
  <c r="A26" i="3"/>
  <c r="B27" i="3"/>
  <c r="A27" i="3"/>
  <c r="B52" i="3"/>
  <c r="A52" i="3"/>
  <c r="B28" i="3"/>
  <c r="A28" i="3"/>
  <c r="B53" i="3"/>
  <c r="A53" i="3"/>
  <c r="B29" i="3"/>
  <c r="A29" i="3"/>
  <c r="B54" i="3"/>
  <c r="A54" i="3"/>
  <c r="B30" i="3"/>
  <c r="A30" i="3"/>
  <c r="B55" i="3"/>
  <c r="A55" i="3"/>
  <c r="B31" i="3"/>
  <c r="A31" i="3"/>
  <c r="B56" i="3"/>
  <c r="A56" i="3"/>
  <c r="B32" i="3"/>
  <c r="A32" i="3"/>
  <c r="B57" i="3"/>
  <c r="B33" i="3"/>
  <c r="A33" i="3"/>
  <c r="B58" i="3"/>
  <c r="A58" i="3"/>
  <c r="A57" i="3"/>
  <c r="B34" i="3"/>
  <c r="A34" i="3"/>
  <c r="B59" i="3"/>
  <c r="A59" i="3"/>
  <c r="B35" i="3"/>
  <c r="A35" i="3"/>
  <c r="B60" i="3"/>
  <c r="A60" i="3"/>
  <c r="B36" i="3"/>
  <c r="A36" i="3"/>
  <c r="B61" i="3"/>
  <c r="A61" i="3"/>
  <c r="B37" i="3"/>
  <c r="A37" i="3"/>
  <c r="B62" i="3"/>
  <c r="A62" i="3"/>
  <c r="B38" i="3"/>
  <c r="B63" i="3"/>
  <c r="A38" i="3"/>
  <c r="B39" i="3"/>
  <c r="A39" i="3"/>
  <c r="B64" i="3"/>
  <c r="A64" i="3"/>
  <c r="A63" i="3"/>
  <c r="B40" i="3"/>
  <c r="A40" i="3"/>
  <c r="B65" i="3"/>
  <c r="A65" i="3"/>
  <c r="B41" i="3"/>
  <c r="B66" i="3"/>
  <c r="A66" i="3"/>
  <c r="A41" i="3"/>
  <c r="B42" i="3"/>
  <c r="B67" i="3"/>
  <c r="A67" i="3"/>
  <c r="A42" i="3"/>
  <c r="B43" i="3"/>
  <c r="A43" i="3"/>
  <c r="N3" i="7"/>
  <c r="L4" i="7"/>
  <c r="C3" i="7"/>
  <c r="A4" i="7"/>
  <c r="Y3" i="6"/>
  <c r="W4" i="6"/>
  <c r="W5" i="6"/>
  <c r="C3" i="6"/>
  <c r="G3" i="6"/>
  <c r="A4" i="6"/>
  <c r="AG2" i="6"/>
  <c r="B2" i="6"/>
  <c r="X3" i="4"/>
  <c r="X7" i="4"/>
  <c r="AB3" i="6"/>
  <c r="A5" i="6"/>
  <c r="C4" i="6"/>
  <c r="J3" i="6"/>
  <c r="D3" i="6"/>
  <c r="E3" i="6"/>
  <c r="I3" i="6"/>
  <c r="Y4" i="6"/>
  <c r="A5" i="7"/>
  <c r="C5" i="7"/>
  <c r="C4" i="7"/>
  <c r="A6" i="7"/>
  <c r="A7" i="7"/>
  <c r="A6" i="6"/>
  <c r="C5" i="6"/>
  <c r="AB4" i="6"/>
  <c r="AE4" i="6"/>
  <c r="Z4" i="6"/>
  <c r="AA4" i="6"/>
  <c r="D4" i="7"/>
  <c r="E4" i="7"/>
  <c r="G4" i="7"/>
  <c r="I4" i="7"/>
  <c r="W6" i="6"/>
  <c r="Y5" i="6"/>
  <c r="D5" i="7"/>
  <c r="E5" i="7"/>
  <c r="W7" i="6"/>
  <c r="Y7" i="6"/>
  <c r="Y6" i="6"/>
  <c r="C6" i="7"/>
  <c r="AB5" i="6"/>
  <c r="AE6" i="6"/>
  <c r="AC6" i="6"/>
  <c r="Z7" i="6"/>
  <c r="AA7" i="6"/>
  <c r="AE7" i="6"/>
  <c r="B27" i="1"/>
  <c r="C8" i="2"/>
  <c r="C7" i="2"/>
  <c r="C4" i="2"/>
  <c r="M3" i="4"/>
  <c r="M7" i="4"/>
  <c r="N4" i="7"/>
  <c r="L5" i="7"/>
  <c r="O3" i="7"/>
  <c r="P3" i="7"/>
  <c r="T3" i="7"/>
  <c r="R3" i="7"/>
  <c r="U3" i="7"/>
  <c r="Q3" i="7"/>
  <c r="V3" i="7"/>
  <c r="H2" i="6"/>
  <c r="K2" i="6"/>
  <c r="F3" i="6"/>
  <c r="F4" i="6"/>
  <c r="F5" i="6"/>
  <c r="F6" i="6"/>
  <c r="AB3" i="7"/>
  <c r="B5" i="6"/>
  <c r="B4" i="6"/>
  <c r="B3" i="6"/>
  <c r="M2" i="6"/>
  <c r="B2" i="7"/>
  <c r="X2" i="6"/>
  <c r="B6" i="6"/>
  <c r="U3" i="6"/>
  <c r="T3" i="6"/>
  <c r="O3" i="6"/>
  <c r="P3" i="6"/>
  <c r="R3" i="6"/>
  <c r="Q3" i="6"/>
  <c r="AC3" i="7"/>
  <c r="Z3" i="7"/>
  <c r="AA3" i="7"/>
  <c r="AE3" i="7"/>
  <c r="AF3" i="7"/>
  <c r="I5" i="6"/>
  <c r="D5" i="6"/>
  <c r="E5" i="6"/>
  <c r="J5" i="6"/>
  <c r="G5" i="6"/>
  <c r="A7" i="6"/>
  <c r="C6" i="6"/>
  <c r="D4" i="6"/>
  <c r="E4" i="6"/>
  <c r="I4" i="6"/>
  <c r="G4" i="6"/>
  <c r="J4" i="6"/>
  <c r="A8" i="7"/>
  <c r="C7" i="7"/>
  <c r="I6" i="7"/>
  <c r="D6" i="7"/>
  <c r="E6" i="7"/>
  <c r="J6" i="7"/>
  <c r="G6" i="7"/>
  <c r="AF6" i="6"/>
  <c r="AB6" i="6"/>
  <c r="Z6" i="6"/>
  <c r="AA6" i="6"/>
  <c r="D3" i="7"/>
  <c r="E3" i="7"/>
  <c r="I3" i="7"/>
  <c r="G3" i="7"/>
  <c r="F3" i="7"/>
  <c r="K3" i="7"/>
  <c r="F6" i="7"/>
  <c r="AC5" i="6"/>
  <c r="AD5" i="6"/>
  <c r="AF5" i="6"/>
  <c r="AE5" i="6"/>
  <c r="J4" i="7"/>
  <c r="F4" i="7"/>
  <c r="J3" i="7"/>
  <c r="Z5" i="6"/>
  <c r="AA5" i="6"/>
  <c r="AC4" i="6"/>
  <c r="AF4" i="6"/>
  <c r="AF3" i="6"/>
  <c r="Z3" i="6"/>
  <c r="AA3" i="6"/>
  <c r="AC3" i="6"/>
  <c r="AE3" i="6"/>
  <c r="AF7" i="6"/>
  <c r="AC7" i="6"/>
  <c r="AB7" i="6"/>
  <c r="W8" i="6"/>
  <c r="F5" i="7"/>
  <c r="I5" i="7"/>
  <c r="J5" i="7"/>
  <c r="G5" i="7"/>
  <c r="S2" i="6"/>
  <c r="V2" i="6"/>
  <c r="Q4" i="7"/>
  <c r="D17" i="3"/>
  <c r="W4" i="7"/>
  <c r="L4" i="6"/>
  <c r="N4" i="6"/>
  <c r="L5" i="6"/>
  <c r="S3" i="6"/>
  <c r="V3" i="6"/>
  <c r="W5" i="7"/>
  <c r="Y4" i="7"/>
  <c r="AG5" i="6"/>
  <c r="C8" i="7"/>
  <c r="A9" i="7"/>
  <c r="M4" i="6"/>
  <c r="M3" i="6"/>
  <c r="R4" i="7"/>
  <c r="T4" i="7"/>
  <c r="U4" i="7"/>
  <c r="O4" i="7"/>
  <c r="P4" i="7"/>
  <c r="AD3" i="6"/>
  <c r="AG3" i="6"/>
  <c r="H4" i="6"/>
  <c r="K4" i="6"/>
  <c r="K5" i="7"/>
  <c r="H5" i="6"/>
  <c r="K5" i="6"/>
  <c r="K6" i="7"/>
  <c r="H3" i="6"/>
  <c r="K3" i="6"/>
  <c r="I7" i="7"/>
  <c r="J7" i="7"/>
  <c r="D7" i="7"/>
  <c r="E7" i="7"/>
  <c r="F7" i="7"/>
  <c r="G7" i="7"/>
  <c r="W9" i="6"/>
  <c r="Y8" i="6"/>
  <c r="AD4" i="6"/>
  <c r="AG4" i="6"/>
  <c r="A8" i="6"/>
  <c r="C7" i="6"/>
  <c r="X3" i="6"/>
  <c r="X4" i="6"/>
  <c r="X5" i="6"/>
  <c r="X7" i="6"/>
  <c r="X6" i="6"/>
  <c r="L9" i="4"/>
  <c r="A9" i="4"/>
  <c r="W9" i="4"/>
  <c r="B4" i="7"/>
  <c r="X2" i="7"/>
  <c r="B3" i="7"/>
  <c r="M2" i="7"/>
  <c r="B6" i="7"/>
  <c r="B5" i="7"/>
  <c r="B7" i="7"/>
  <c r="L6" i="7"/>
  <c r="N5" i="7"/>
  <c r="V4" i="7"/>
  <c r="AD7" i="6"/>
  <c r="AG7" i="6"/>
  <c r="AD6" i="6"/>
  <c r="AG6" i="6"/>
  <c r="K4" i="7"/>
  <c r="G6" i="6"/>
  <c r="H6" i="6"/>
  <c r="J6" i="6"/>
  <c r="D6" i="6"/>
  <c r="E6" i="6"/>
  <c r="I6" i="6"/>
  <c r="AG3" i="7"/>
  <c r="AE4" i="7"/>
  <c r="AC4" i="7"/>
  <c r="AF4" i="7"/>
  <c r="Z4" i="7"/>
  <c r="AA4" i="7"/>
  <c r="AB4" i="7"/>
  <c r="AG4" i="7"/>
  <c r="R5" i="7"/>
  <c r="U5" i="7"/>
  <c r="T5" i="7"/>
  <c r="Q5" i="7"/>
  <c r="V5" i="7"/>
  <c r="O5" i="7"/>
  <c r="P5" i="7"/>
  <c r="A11" i="4"/>
  <c r="C9" i="4"/>
  <c r="A10" i="7"/>
  <c r="C9" i="7"/>
  <c r="L7" i="7"/>
  <c r="N6" i="7"/>
  <c r="K7" i="7"/>
  <c r="D8" i="7"/>
  <c r="E8" i="7"/>
  <c r="I8" i="7"/>
  <c r="J8" i="7"/>
  <c r="G8" i="7"/>
  <c r="F8" i="7"/>
  <c r="K8" i="7"/>
  <c r="K6" i="6"/>
  <c r="R4" i="6"/>
  <c r="U4" i="6"/>
  <c r="O4" i="6"/>
  <c r="P4" i="6"/>
  <c r="T4" i="6"/>
  <c r="Q4" i="6"/>
  <c r="Z8" i="6"/>
  <c r="AA8" i="6"/>
  <c r="AF8" i="6"/>
  <c r="AE8" i="6"/>
  <c r="AC8" i="6"/>
  <c r="AB8" i="6"/>
  <c r="W11" i="4"/>
  <c r="Y9" i="4"/>
  <c r="W10" i="6"/>
  <c r="Y9" i="6"/>
  <c r="N9" i="4"/>
  <c r="L11" i="4"/>
  <c r="X8" i="6"/>
  <c r="Y5" i="7"/>
  <c r="W6" i="7"/>
  <c r="B8" i="7"/>
  <c r="M5" i="7"/>
  <c r="M6" i="7"/>
  <c r="M3" i="7"/>
  <c r="M4" i="7"/>
  <c r="J7" i="6"/>
  <c r="I7" i="6"/>
  <c r="G7" i="6"/>
  <c r="D7" i="6"/>
  <c r="E7" i="6"/>
  <c r="F7" i="6"/>
  <c r="B7" i="6"/>
  <c r="L6" i="6"/>
  <c r="N5" i="6"/>
  <c r="C8" i="6"/>
  <c r="A9" i="6"/>
  <c r="X3" i="7"/>
  <c r="X5" i="7"/>
  <c r="X4" i="7"/>
  <c r="C11" i="4"/>
  <c r="D9" i="4"/>
  <c r="J9" i="4"/>
  <c r="J11" i="4"/>
  <c r="G9" i="4"/>
  <c r="G11" i="4"/>
  <c r="F9" i="4"/>
  <c r="B9" i="4"/>
  <c r="I9" i="4"/>
  <c r="I11" i="4"/>
  <c r="I8" i="6"/>
  <c r="G8" i="6"/>
  <c r="J8" i="6"/>
  <c r="D8" i="6"/>
  <c r="E8" i="6"/>
  <c r="B8" i="6"/>
  <c r="F8" i="6"/>
  <c r="R5" i="6"/>
  <c r="O5" i="6"/>
  <c r="P5" i="6"/>
  <c r="T5" i="6"/>
  <c r="U5" i="6"/>
  <c r="Q5" i="6"/>
  <c r="M5" i="6"/>
  <c r="L7" i="6"/>
  <c r="N6" i="6"/>
  <c r="Y6" i="7"/>
  <c r="W7" i="7"/>
  <c r="D11" i="4"/>
  <c r="AD8" i="6"/>
  <c r="AG8" i="6"/>
  <c r="H7" i="6"/>
  <c r="K7" i="6"/>
  <c r="N7" i="7"/>
  <c r="L8" i="7"/>
  <c r="W11" i="6"/>
  <c r="Y10" i="6"/>
  <c r="Z11" i="4"/>
  <c r="AF9" i="4"/>
  <c r="AF11" i="4"/>
  <c r="AE9" i="4"/>
  <c r="AE11" i="4"/>
  <c r="Z9" i="4"/>
  <c r="AB9" i="4"/>
  <c r="Y11" i="4"/>
  <c r="AC9" i="4"/>
  <c r="AC11" i="4"/>
  <c r="X9" i="4"/>
  <c r="A10" i="6"/>
  <c r="C9" i="6"/>
  <c r="AF5" i="7"/>
  <c r="AE5" i="7"/>
  <c r="AC5" i="7"/>
  <c r="Z5" i="7"/>
  <c r="AA5" i="7"/>
  <c r="AB5" i="7"/>
  <c r="AG5" i="7"/>
  <c r="S4" i="6"/>
  <c r="V4" i="6"/>
  <c r="U6" i="7"/>
  <c r="R6" i="7"/>
  <c r="O6" i="7"/>
  <c r="P6" i="7"/>
  <c r="T6" i="7"/>
  <c r="Q6" i="7"/>
  <c r="B15" i="1"/>
  <c r="T11" i="4"/>
  <c r="B23" i="1"/>
  <c r="O11" i="4"/>
  <c r="R9" i="4"/>
  <c r="R11" i="4"/>
  <c r="B21" i="1"/>
  <c r="U9" i="4"/>
  <c r="U11" i="4"/>
  <c r="B24" i="1"/>
  <c r="Q9" i="4"/>
  <c r="N11" i="4"/>
  <c r="T9" i="4"/>
  <c r="O9" i="4"/>
  <c r="M9" i="4"/>
  <c r="B14" i="1"/>
  <c r="G9" i="7"/>
  <c r="F9" i="7"/>
  <c r="I9" i="7"/>
  <c r="D9" i="7"/>
  <c r="E9" i="7"/>
  <c r="J9" i="7"/>
  <c r="B9" i="7"/>
  <c r="AE9" i="6"/>
  <c r="AB9" i="6"/>
  <c r="AF9" i="6"/>
  <c r="Z9" i="6"/>
  <c r="AA9" i="6"/>
  <c r="AC9" i="6"/>
  <c r="X9" i="6"/>
  <c r="C10" i="7"/>
  <c r="A11" i="7"/>
  <c r="B16" i="1"/>
  <c r="AB10" i="6"/>
  <c r="AE10" i="6"/>
  <c r="Z10" i="6"/>
  <c r="AA10" i="6"/>
  <c r="AC10" i="6"/>
  <c r="AF10" i="6"/>
  <c r="X10" i="6"/>
  <c r="T6" i="6"/>
  <c r="U6" i="6"/>
  <c r="R6" i="6"/>
  <c r="O6" i="6"/>
  <c r="P6" i="6"/>
  <c r="Q6" i="6"/>
  <c r="M6" i="6"/>
  <c r="H9" i="4"/>
  <c r="H11" i="4"/>
  <c r="K9" i="4"/>
  <c r="E11" i="4"/>
  <c r="W8" i="7"/>
  <c r="Y7" i="7"/>
  <c r="N8" i="7"/>
  <c r="L9" i="7"/>
  <c r="Z6" i="7"/>
  <c r="AA6" i="7"/>
  <c r="AE6" i="7"/>
  <c r="AC6" i="7"/>
  <c r="AF6" i="7"/>
  <c r="AB6" i="7"/>
  <c r="X6" i="7"/>
  <c r="U7" i="7"/>
  <c r="R7" i="7"/>
  <c r="T7" i="7"/>
  <c r="O7" i="7"/>
  <c r="P7" i="7"/>
  <c r="Q7" i="7"/>
  <c r="V7" i="7"/>
  <c r="M7" i="7"/>
  <c r="S5" i="6"/>
  <c r="V5" i="6"/>
  <c r="K9" i="7"/>
  <c r="G10" i="7"/>
  <c r="I10" i="7"/>
  <c r="J10" i="7"/>
  <c r="F10" i="7"/>
  <c r="K10" i="7"/>
  <c r="D10" i="7"/>
  <c r="E10" i="7"/>
  <c r="B10" i="7"/>
  <c r="AD9" i="6"/>
  <c r="AG9" i="6"/>
  <c r="W12" i="6"/>
  <c r="Y11" i="6"/>
  <c r="C11" i="7"/>
  <c r="A12" i="7"/>
  <c r="S9" i="4"/>
  <c r="S11" i="4"/>
  <c r="B22" i="1"/>
  <c r="A7" i="1"/>
  <c r="P11" i="4"/>
  <c r="B17" i="1"/>
  <c r="N7" i="6"/>
  <c r="L8" i="6"/>
  <c r="E9" i="4"/>
  <c r="J8" i="4"/>
  <c r="AD9" i="4"/>
  <c r="AD11" i="4"/>
  <c r="AA9" i="4"/>
  <c r="AF8" i="4"/>
  <c r="AA11" i="4"/>
  <c r="AB11" i="4"/>
  <c r="P9" i="4"/>
  <c r="U8" i="4"/>
  <c r="V6" i="7"/>
  <c r="I9" i="6"/>
  <c r="D9" i="6"/>
  <c r="E9" i="6"/>
  <c r="G9" i="6"/>
  <c r="J9" i="6"/>
  <c r="F9" i="6"/>
  <c r="B9" i="6"/>
  <c r="A11" i="6"/>
  <c r="C10" i="6"/>
  <c r="H8" i="6"/>
  <c r="K8" i="6"/>
  <c r="Z11" i="6"/>
  <c r="AA11" i="6"/>
  <c r="AC11" i="6"/>
  <c r="AF11" i="6"/>
  <c r="AB11" i="6"/>
  <c r="AE11" i="6"/>
  <c r="X11" i="6"/>
  <c r="J10" i="6"/>
  <c r="D10" i="6"/>
  <c r="E10" i="6"/>
  <c r="I10" i="6"/>
  <c r="G10" i="6"/>
  <c r="B10" i="6"/>
  <c r="F10" i="6"/>
  <c r="N9" i="7"/>
  <c r="L10" i="7"/>
  <c r="L9" i="6"/>
  <c r="N8" i="6"/>
  <c r="T8" i="7"/>
  <c r="U8" i="7"/>
  <c r="R8" i="7"/>
  <c r="O8" i="7"/>
  <c r="P8" i="7"/>
  <c r="Q8" i="7"/>
  <c r="V8" i="7"/>
  <c r="M8" i="7"/>
  <c r="O7" i="6"/>
  <c r="P7" i="6"/>
  <c r="T7" i="6"/>
  <c r="R7" i="6"/>
  <c r="Q7" i="6"/>
  <c r="U7" i="6"/>
  <c r="M7" i="6"/>
  <c r="S6" i="6"/>
  <c r="V6" i="6"/>
  <c r="Y8" i="7"/>
  <c r="W9" i="7"/>
  <c r="C11" i="6"/>
  <c r="A12" i="6"/>
  <c r="AD10" i="6"/>
  <c r="AG10" i="6"/>
  <c r="I11" i="7"/>
  <c r="F11" i="7"/>
  <c r="D11" i="7"/>
  <c r="E11" i="7"/>
  <c r="J11" i="7"/>
  <c r="G11" i="7"/>
  <c r="B11" i="7"/>
  <c r="Y12" i="6"/>
  <c r="W13" i="6"/>
  <c r="AE7" i="7"/>
  <c r="Z7" i="7"/>
  <c r="AA7" i="7"/>
  <c r="AF7" i="7"/>
  <c r="AC7" i="7"/>
  <c r="AB7" i="7"/>
  <c r="X7" i="7"/>
  <c r="AG11" i="4"/>
  <c r="F11" i="4"/>
  <c r="K11" i="4"/>
  <c r="D12" i="4"/>
  <c r="X11" i="4"/>
  <c r="B18" i="1"/>
  <c r="Q11" i="4"/>
  <c r="J10" i="4"/>
  <c r="AF10" i="4"/>
  <c r="B11" i="4"/>
  <c r="AG6" i="7"/>
  <c r="H9" i="6"/>
  <c r="K9" i="6"/>
  <c r="V9" i="4"/>
  <c r="AG9" i="4"/>
  <c r="C12" i="7"/>
  <c r="A13" i="7"/>
  <c r="C2" i="2"/>
  <c r="Z8" i="7"/>
  <c r="AA8" i="7"/>
  <c r="AE8" i="7"/>
  <c r="AF8" i="7"/>
  <c r="AC8" i="7"/>
  <c r="AB8" i="7"/>
  <c r="X8" i="7"/>
  <c r="W14" i="6"/>
  <c r="Y13" i="6"/>
  <c r="C12" i="6"/>
  <c r="A13" i="6"/>
  <c r="I11" i="6"/>
  <c r="D11" i="6"/>
  <c r="E11" i="6"/>
  <c r="J11" i="6"/>
  <c r="G11" i="6"/>
  <c r="B11" i="6"/>
  <c r="F11" i="6"/>
  <c r="W10" i="7"/>
  <c r="Y9" i="7"/>
  <c r="A14" i="7"/>
  <c r="C13" i="7"/>
  <c r="G12" i="7"/>
  <c r="F12" i="7"/>
  <c r="D12" i="7"/>
  <c r="E12" i="7"/>
  <c r="J12" i="7"/>
  <c r="I12" i="7"/>
  <c r="B12" i="7"/>
  <c r="R8" i="6"/>
  <c r="T8" i="6"/>
  <c r="U8" i="6"/>
  <c r="O8" i="6"/>
  <c r="P8" i="6"/>
  <c r="Q8" i="6"/>
  <c r="M8" i="6"/>
  <c r="N9" i="6"/>
  <c r="L10" i="6"/>
  <c r="V11" i="4"/>
  <c r="B20" i="1"/>
  <c r="C1" i="2"/>
  <c r="U10" i="4"/>
  <c r="AF12" i="6"/>
  <c r="AB12" i="6"/>
  <c r="Z12" i="6"/>
  <c r="AA12" i="6"/>
  <c r="AE12" i="6"/>
  <c r="AC12" i="6"/>
  <c r="X12" i="6"/>
  <c r="AD11" i="6"/>
  <c r="AG11" i="6"/>
  <c r="Z12" i="4"/>
  <c r="K11" i="7"/>
  <c r="S7" i="6"/>
  <c r="V7" i="6"/>
  <c r="N10" i="7"/>
  <c r="L11" i="7"/>
  <c r="AG7" i="7"/>
  <c r="U9" i="7"/>
  <c r="R9" i="7"/>
  <c r="O9" i="7"/>
  <c r="P9" i="7"/>
  <c r="Q9" i="7"/>
  <c r="T9" i="7"/>
  <c r="M9" i="7"/>
  <c r="H10" i="6"/>
  <c r="K10" i="6"/>
  <c r="R10" i="7"/>
  <c r="U10" i="7"/>
  <c r="Q10" i="7"/>
  <c r="O10" i="7"/>
  <c r="P10" i="7"/>
  <c r="T10" i="7"/>
  <c r="M10" i="7"/>
  <c r="N10" i="6"/>
  <c r="L11" i="6"/>
  <c r="T9" i="6"/>
  <c r="R9" i="6"/>
  <c r="U9" i="6"/>
  <c r="O9" i="6"/>
  <c r="P9" i="6"/>
  <c r="Q9" i="6"/>
  <c r="M9" i="6"/>
  <c r="J12" i="6"/>
  <c r="I12" i="6"/>
  <c r="G12" i="6"/>
  <c r="D12" i="6"/>
  <c r="E12" i="6"/>
  <c r="F12" i="6"/>
  <c r="B12" i="6"/>
  <c r="V9" i="7"/>
  <c r="V8" i="6"/>
  <c r="S8" i="6"/>
  <c r="W11" i="7"/>
  <c r="Y10" i="7"/>
  <c r="AG8" i="7"/>
  <c r="O12" i="4"/>
  <c r="B25" i="1"/>
  <c r="C3" i="2"/>
  <c r="M11" i="4"/>
  <c r="K12" i="7"/>
  <c r="A14" i="6"/>
  <c r="C13" i="6"/>
  <c r="F13" i="7"/>
  <c r="G13" i="7"/>
  <c r="I13" i="7"/>
  <c r="D13" i="7"/>
  <c r="E13" i="7"/>
  <c r="J13" i="7"/>
  <c r="B13" i="7"/>
  <c r="AE13" i="6"/>
  <c r="AB13" i="6"/>
  <c r="AF13" i="6"/>
  <c r="AC13" i="6"/>
  <c r="Z13" i="6"/>
  <c r="AA13" i="6"/>
  <c r="X13" i="6"/>
  <c r="C14" i="7"/>
  <c r="A15" i="7"/>
  <c r="Y14" i="6"/>
  <c r="W15" i="6"/>
  <c r="AC9" i="7"/>
  <c r="AF9" i="7"/>
  <c r="AE9" i="7"/>
  <c r="Z9" i="7"/>
  <c r="AA9" i="7"/>
  <c r="AB9" i="7"/>
  <c r="X9" i="7"/>
  <c r="H11" i="6"/>
  <c r="K11" i="6"/>
  <c r="N11" i="7"/>
  <c r="L12" i="7"/>
  <c r="AD12" i="6"/>
  <c r="AG12" i="6"/>
  <c r="AE14" i="6"/>
  <c r="AB14" i="6"/>
  <c r="Z14" i="6"/>
  <c r="AA14" i="6"/>
  <c r="AC14" i="6"/>
  <c r="AF14" i="6"/>
  <c r="X14" i="6"/>
  <c r="N12" i="7"/>
  <c r="L13" i="7"/>
  <c r="A15" i="6"/>
  <c r="C14" i="6"/>
  <c r="Y11" i="7"/>
  <c r="W12" i="7"/>
  <c r="J14" i="7"/>
  <c r="G14" i="7"/>
  <c r="D14" i="7"/>
  <c r="E14" i="7"/>
  <c r="I14" i="7"/>
  <c r="F14" i="7"/>
  <c r="K14" i="7"/>
  <c r="B14" i="7"/>
  <c r="O10" i="6"/>
  <c r="P10" i="6"/>
  <c r="T10" i="6"/>
  <c r="Q10" i="6"/>
  <c r="U10" i="6"/>
  <c r="R10" i="6"/>
  <c r="M10" i="6"/>
  <c r="AG9" i="7"/>
  <c r="A5" i="2"/>
  <c r="C5" i="2"/>
  <c r="V10" i="7"/>
  <c r="K13" i="7"/>
  <c r="L12" i="6"/>
  <c r="N11" i="6"/>
  <c r="H12" i="6"/>
  <c r="K12" i="6"/>
  <c r="AD13" i="6"/>
  <c r="AG13" i="6"/>
  <c r="W16" i="6"/>
  <c r="Y15" i="6"/>
  <c r="A16" i="7"/>
  <c r="C15" i="7"/>
  <c r="U11" i="7"/>
  <c r="T11" i="7"/>
  <c r="R11" i="7"/>
  <c r="O11" i="7"/>
  <c r="P11" i="7"/>
  <c r="Q11" i="7"/>
  <c r="V11" i="7"/>
  <c r="M11" i="7"/>
  <c r="I13" i="6"/>
  <c r="D13" i="6"/>
  <c r="E13" i="6"/>
  <c r="J13" i="6"/>
  <c r="G13" i="6"/>
  <c r="F13" i="6"/>
  <c r="B13" i="6"/>
  <c r="AF10" i="7"/>
  <c r="AC10" i="7"/>
  <c r="Z10" i="7"/>
  <c r="AA10" i="7"/>
  <c r="AE10" i="7"/>
  <c r="AB10" i="7"/>
  <c r="AG10" i="7"/>
  <c r="X10" i="7"/>
  <c r="S9" i="6"/>
  <c r="V9" i="6"/>
  <c r="Y12" i="7"/>
  <c r="W13" i="7"/>
  <c r="R11" i="6"/>
  <c r="O11" i="6"/>
  <c r="P11" i="6"/>
  <c r="T11" i="6"/>
  <c r="Q11" i="6"/>
  <c r="U11" i="6"/>
  <c r="M11" i="6"/>
  <c r="Y16" i="6"/>
  <c r="W17" i="6"/>
  <c r="AE11" i="7"/>
  <c r="AC11" i="7"/>
  <c r="Z11" i="7"/>
  <c r="AA11" i="7"/>
  <c r="AF11" i="7"/>
  <c r="AB11" i="7"/>
  <c r="X11" i="7"/>
  <c r="D14" i="6"/>
  <c r="E14" i="6"/>
  <c r="J14" i="6"/>
  <c r="I14" i="6"/>
  <c r="G14" i="6"/>
  <c r="F14" i="6"/>
  <c r="B14" i="6"/>
  <c r="C15" i="6"/>
  <c r="A16" i="6"/>
  <c r="L14" i="7"/>
  <c r="N13" i="7"/>
  <c r="N12" i="6"/>
  <c r="L13" i="6"/>
  <c r="H13" i="6"/>
  <c r="K13" i="6"/>
  <c r="A17" i="7"/>
  <c r="C16" i="7"/>
  <c r="AD14" i="6"/>
  <c r="AG14" i="6"/>
  <c r="S10" i="6"/>
  <c r="V10" i="6"/>
  <c r="R12" i="7"/>
  <c r="T12" i="7"/>
  <c r="U12" i="7"/>
  <c r="O12" i="7"/>
  <c r="P12" i="7"/>
  <c r="Q12" i="7"/>
  <c r="V12" i="7"/>
  <c r="M12" i="7"/>
  <c r="J15" i="7"/>
  <c r="D15" i="7"/>
  <c r="E15" i="7"/>
  <c r="I15" i="7"/>
  <c r="F15" i="7"/>
  <c r="G15" i="7"/>
  <c r="B15" i="7"/>
  <c r="AB15" i="6"/>
  <c r="Z15" i="6"/>
  <c r="AA15" i="6"/>
  <c r="AE15" i="6"/>
  <c r="AF15" i="6"/>
  <c r="AC15" i="6"/>
  <c r="X15" i="6"/>
  <c r="J15" i="6"/>
  <c r="D15" i="6"/>
  <c r="E15" i="6"/>
  <c r="I15" i="6"/>
  <c r="G15" i="6"/>
  <c r="B15" i="6"/>
  <c r="F15" i="6"/>
  <c r="Y17" i="6"/>
  <c r="W18" i="6"/>
  <c r="A18" i="7"/>
  <c r="C17" i="7"/>
  <c r="A17" i="6"/>
  <c r="C16" i="6"/>
  <c r="H14" i="6"/>
  <c r="K14" i="6"/>
  <c r="K15" i="7"/>
  <c r="AF16" i="6"/>
  <c r="AE16" i="6"/>
  <c r="AB16" i="6"/>
  <c r="Z16" i="6"/>
  <c r="AA16" i="6"/>
  <c r="AC16" i="6"/>
  <c r="X16" i="6"/>
  <c r="G16" i="7"/>
  <c r="I16" i="7"/>
  <c r="F16" i="7"/>
  <c r="K16" i="7"/>
  <c r="J16" i="7"/>
  <c r="D16" i="7"/>
  <c r="E16" i="7"/>
  <c r="B16" i="7"/>
  <c r="S11" i="6"/>
  <c r="V11" i="6"/>
  <c r="N13" i="6"/>
  <c r="L14" i="6"/>
  <c r="R12" i="6"/>
  <c r="U12" i="6"/>
  <c r="T12" i="6"/>
  <c r="O12" i="6"/>
  <c r="P12" i="6"/>
  <c r="Q12" i="6"/>
  <c r="M12" i="6"/>
  <c r="AG11" i="7"/>
  <c r="O13" i="7"/>
  <c r="P13" i="7"/>
  <c r="T13" i="7"/>
  <c r="U13" i="7"/>
  <c r="R13" i="7"/>
  <c r="Q13" i="7"/>
  <c r="V13" i="7"/>
  <c r="M13" i="7"/>
  <c r="Y13" i="7"/>
  <c r="W14" i="7"/>
  <c r="AD15" i="6"/>
  <c r="AG15" i="6"/>
  <c r="N14" i="7"/>
  <c r="L15" i="7"/>
  <c r="AF12" i="7"/>
  <c r="AC12" i="7"/>
  <c r="AE12" i="7"/>
  <c r="Z12" i="7"/>
  <c r="AA12" i="7"/>
  <c r="AB12" i="7"/>
  <c r="AG12" i="7"/>
  <c r="X12" i="7"/>
  <c r="I17" i="7"/>
  <c r="F17" i="7"/>
  <c r="J17" i="7"/>
  <c r="D17" i="7"/>
  <c r="E17" i="7"/>
  <c r="G17" i="7"/>
  <c r="B17" i="7"/>
  <c r="S12" i="6"/>
  <c r="V12" i="6"/>
  <c r="Y14" i="7"/>
  <c r="W15" i="7"/>
  <c r="C18" i="7"/>
  <c r="A19" i="7"/>
  <c r="W19" i="6"/>
  <c r="Y18" i="6"/>
  <c r="N14" i="6"/>
  <c r="L15" i="6"/>
  <c r="AB17" i="6"/>
  <c r="AF17" i="6"/>
  <c r="Z17" i="6"/>
  <c r="AA17" i="6"/>
  <c r="AE17" i="6"/>
  <c r="AC17" i="6"/>
  <c r="X17" i="6"/>
  <c r="R13" i="6"/>
  <c r="T13" i="6"/>
  <c r="Q13" i="6"/>
  <c r="O13" i="6"/>
  <c r="P13" i="6"/>
  <c r="U13" i="6"/>
  <c r="M13" i="6"/>
  <c r="H15" i="6"/>
  <c r="K15" i="6"/>
  <c r="A18" i="6"/>
  <c r="C17" i="6"/>
  <c r="J16" i="6"/>
  <c r="I16" i="6"/>
  <c r="G16" i="6"/>
  <c r="D16" i="6"/>
  <c r="E16" i="6"/>
  <c r="B16" i="6"/>
  <c r="F16" i="6"/>
  <c r="AE13" i="7"/>
  <c r="AC13" i="7"/>
  <c r="Z13" i="7"/>
  <c r="AA13" i="7"/>
  <c r="AF13" i="7"/>
  <c r="AB13" i="7"/>
  <c r="AG13" i="7"/>
  <c r="X13" i="7"/>
  <c r="AD16" i="6"/>
  <c r="AG16" i="6"/>
  <c r="N15" i="7"/>
  <c r="L16" i="7"/>
  <c r="Q14" i="7"/>
  <c r="O14" i="7"/>
  <c r="P14" i="7"/>
  <c r="U14" i="7"/>
  <c r="R14" i="7"/>
  <c r="T14" i="7"/>
  <c r="M14" i="7"/>
  <c r="C19" i="7"/>
  <c r="A20" i="7"/>
  <c r="Y15" i="7"/>
  <c r="W16" i="7"/>
  <c r="AC14" i="7"/>
  <c r="Z14" i="7"/>
  <c r="AA14" i="7"/>
  <c r="AF14" i="7"/>
  <c r="AE14" i="7"/>
  <c r="AB14" i="7"/>
  <c r="AG14" i="7"/>
  <c r="X14" i="7"/>
  <c r="C18" i="6"/>
  <c r="A19" i="6"/>
  <c r="T15" i="7"/>
  <c r="R15" i="7"/>
  <c r="O15" i="7"/>
  <c r="P15" i="7"/>
  <c r="Q15" i="7"/>
  <c r="U15" i="7"/>
  <c r="M15" i="7"/>
  <c r="N15" i="6"/>
  <c r="L16" i="6"/>
  <c r="R14" i="6"/>
  <c r="Q14" i="6"/>
  <c r="T14" i="6"/>
  <c r="U14" i="6"/>
  <c r="O14" i="6"/>
  <c r="P14" i="6"/>
  <c r="M14" i="6"/>
  <c r="H16" i="6"/>
  <c r="K16" i="6"/>
  <c r="AC18" i="6"/>
  <c r="AB18" i="6"/>
  <c r="Z18" i="6"/>
  <c r="AA18" i="6"/>
  <c r="AF18" i="6"/>
  <c r="AE18" i="6"/>
  <c r="X18" i="6"/>
  <c r="K17" i="7"/>
  <c r="N16" i="7"/>
  <c r="L17" i="7"/>
  <c r="J18" i="7"/>
  <c r="F18" i="7"/>
  <c r="I18" i="7"/>
  <c r="D18" i="7"/>
  <c r="E18" i="7"/>
  <c r="G18" i="7"/>
  <c r="B18" i="7"/>
  <c r="I17" i="6"/>
  <c r="D17" i="6"/>
  <c r="E17" i="6"/>
  <c r="G17" i="6"/>
  <c r="J17" i="6"/>
  <c r="F17" i="6"/>
  <c r="B17" i="6"/>
  <c r="AD17" i="6"/>
  <c r="AG17" i="6"/>
  <c r="V14" i="7"/>
  <c r="S13" i="6"/>
  <c r="V13" i="6"/>
  <c r="W20" i="6"/>
  <c r="Y19" i="6"/>
  <c r="T16" i="7"/>
  <c r="O16" i="7"/>
  <c r="P16" i="7"/>
  <c r="U16" i="7"/>
  <c r="R16" i="7"/>
  <c r="Q16" i="7"/>
  <c r="V16" i="7"/>
  <c r="M16" i="7"/>
  <c r="C19" i="6"/>
  <c r="A20" i="6"/>
  <c r="D18" i="6"/>
  <c r="E18" i="6"/>
  <c r="G18" i="6"/>
  <c r="J18" i="6"/>
  <c r="I18" i="6"/>
  <c r="F18" i="6"/>
  <c r="B18" i="6"/>
  <c r="S14" i="6"/>
  <c r="V14" i="6"/>
  <c r="AB19" i="6"/>
  <c r="AF19" i="6"/>
  <c r="AC19" i="6"/>
  <c r="Z19" i="6"/>
  <c r="AA19" i="6"/>
  <c r="AE19" i="6"/>
  <c r="X19" i="6"/>
  <c r="L17" i="6"/>
  <c r="N16" i="6"/>
  <c r="W21" i="6"/>
  <c r="Y20" i="6"/>
  <c r="K17" i="6"/>
  <c r="H17" i="6"/>
  <c r="U15" i="6"/>
  <c r="T15" i="6"/>
  <c r="R15" i="6"/>
  <c r="Q15" i="6"/>
  <c r="O15" i="6"/>
  <c r="P15" i="6"/>
  <c r="M15" i="6"/>
  <c r="Y16" i="7"/>
  <c r="W17" i="7"/>
  <c r="AD18" i="6"/>
  <c r="AG18" i="6"/>
  <c r="V15" i="7"/>
  <c r="K18" i="7"/>
  <c r="Z15" i="7"/>
  <c r="AA15" i="7"/>
  <c r="AE15" i="7"/>
  <c r="AF15" i="7"/>
  <c r="AC15" i="7"/>
  <c r="AB15" i="7"/>
  <c r="X15" i="7"/>
  <c r="C20" i="7"/>
  <c r="A21" i="7"/>
  <c r="N17" i="7"/>
  <c r="L18" i="7"/>
  <c r="J19" i="7"/>
  <c r="I19" i="7"/>
  <c r="G19" i="7"/>
  <c r="D19" i="7"/>
  <c r="E19" i="7"/>
  <c r="F19" i="7"/>
  <c r="K19" i="7"/>
  <c r="B19" i="7"/>
  <c r="W18" i="7"/>
  <c r="Y17" i="7"/>
  <c r="N17" i="6"/>
  <c r="L18" i="6"/>
  <c r="AD19" i="6"/>
  <c r="AG19" i="6"/>
  <c r="C21" i="7"/>
  <c r="A22" i="7"/>
  <c r="S15" i="6"/>
  <c r="V15" i="6"/>
  <c r="C20" i="6"/>
  <c r="A21" i="6"/>
  <c r="J20" i="7"/>
  <c r="G20" i="7"/>
  <c r="D20" i="7"/>
  <c r="E20" i="7"/>
  <c r="I20" i="7"/>
  <c r="F20" i="7"/>
  <c r="K20" i="7"/>
  <c r="B20" i="7"/>
  <c r="R16" i="6"/>
  <c r="T16" i="6"/>
  <c r="U16" i="6"/>
  <c r="O16" i="6"/>
  <c r="P16" i="6"/>
  <c r="Q16" i="6"/>
  <c r="M16" i="6"/>
  <c r="AC16" i="7"/>
  <c r="Z16" i="7"/>
  <c r="AA16" i="7"/>
  <c r="AF16" i="7"/>
  <c r="AE16" i="7"/>
  <c r="AB16" i="7"/>
  <c r="AG16" i="7"/>
  <c r="X16" i="7"/>
  <c r="AG15" i="7"/>
  <c r="G19" i="6"/>
  <c r="D19" i="6"/>
  <c r="E19" i="6"/>
  <c r="I19" i="6"/>
  <c r="J19" i="6"/>
  <c r="B19" i="6"/>
  <c r="F19" i="6"/>
  <c r="L19" i="7"/>
  <c r="N18" i="7"/>
  <c r="AF20" i="6"/>
  <c r="AB20" i="6"/>
  <c r="AE20" i="6"/>
  <c r="AC20" i="6"/>
  <c r="Z20" i="6"/>
  <c r="AA20" i="6"/>
  <c r="X20" i="6"/>
  <c r="R17" i="7"/>
  <c r="T17" i="7"/>
  <c r="O17" i="7"/>
  <c r="P17" i="7"/>
  <c r="U17" i="7"/>
  <c r="Q17" i="7"/>
  <c r="M17" i="7"/>
  <c r="W22" i="6"/>
  <c r="Y21" i="6"/>
  <c r="H18" i="6"/>
  <c r="K18" i="6"/>
  <c r="A23" i="7"/>
  <c r="C22" i="7"/>
  <c r="S16" i="6"/>
  <c r="V16" i="6"/>
  <c r="J20" i="6"/>
  <c r="I20" i="6"/>
  <c r="D20" i="6"/>
  <c r="E20" i="6"/>
  <c r="G20" i="6"/>
  <c r="B20" i="6"/>
  <c r="F20" i="6"/>
  <c r="G21" i="7"/>
  <c r="D21" i="7"/>
  <c r="E21" i="7"/>
  <c r="F21" i="7"/>
  <c r="I21" i="7"/>
  <c r="J21" i="7"/>
  <c r="B21" i="7"/>
  <c r="W23" i="6"/>
  <c r="Y22" i="6"/>
  <c r="U17" i="6"/>
  <c r="O17" i="6"/>
  <c r="P17" i="6"/>
  <c r="R17" i="6"/>
  <c r="T17" i="6"/>
  <c r="Q17" i="6"/>
  <c r="M17" i="6"/>
  <c r="A22" i="6"/>
  <c r="C21" i="6"/>
  <c r="V17" i="7"/>
  <c r="N19" i="7"/>
  <c r="L20" i="7"/>
  <c r="Z17" i="7"/>
  <c r="AA17" i="7"/>
  <c r="AF17" i="7"/>
  <c r="AE17" i="7"/>
  <c r="AC17" i="7"/>
  <c r="AB17" i="7"/>
  <c r="AG17" i="7"/>
  <c r="X17" i="7"/>
  <c r="Z21" i="6"/>
  <c r="AA21" i="6"/>
  <c r="AB21" i="6"/>
  <c r="AE21" i="6"/>
  <c r="AF21" i="6"/>
  <c r="AC21" i="6"/>
  <c r="X21" i="6"/>
  <c r="AD20" i="6"/>
  <c r="AG20" i="6"/>
  <c r="N18" i="6"/>
  <c r="L19" i="6"/>
  <c r="R18" i="7"/>
  <c r="U18" i="7"/>
  <c r="O18" i="7"/>
  <c r="P18" i="7"/>
  <c r="Q18" i="7"/>
  <c r="T18" i="7"/>
  <c r="M18" i="7"/>
  <c r="H19" i="6"/>
  <c r="K19" i="6"/>
  <c r="Y18" i="7"/>
  <c r="W19" i="7"/>
  <c r="S17" i="6"/>
  <c r="V17" i="6"/>
  <c r="H20" i="6"/>
  <c r="K20" i="6"/>
  <c r="W20" i="7"/>
  <c r="Y19" i="7"/>
  <c r="AE22" i="6"/>
  <c r="Z22" i="6"/>
  <c r="AA22" i="6"/>
  <c r="AF22" i="6"/>
  <c r="AB22" i="6"/>
  <c r="AC22" i="6"/>
  <c r="X22" i="6"/>
  <c r="N19" i="6"/>
  <c r="L20" i="6"/>
  <c r="O18" i="6"/>
  <c r="P18" i="6"/>
  <c r="U18" i="6"/>
  <c r="T18" i="6"/>
  <c r="R18" i="6"/>
  <c r="Q18" i="6"/>
  <c r="M18" i="6"/>
  <c r="O19" i="7"/>
  <c r="P19" i="7"/>
  <c r="U19" i="7"/>
  <c r="T19" i="7"/>
  <c r="R19" i="7"/>
  <c r="Q19" i="7"/>
  <c r="M19" i="7"/>
  <c r="J22" i="7"/>
  <c r="F22" i="7"/>
  <c r="I22" i="7"/>
  <c r="G22" i="7"/>
  <c r="D22" i="7"/>
  <c r="E22" i="7"/>
  <c r="B22" i="7"/>
  <c r="AE18" i="7"/>
  <c r="Z18" i="7"/>
  <c r="AA18" i="7"/>
  <c r="AF18" i="7"/>
  <c r="AC18" i="7"/>
  <c r="AB18" i="7"/>
  <c r="X18" i="7"/>
  <c r="N20" i="7"/>
  <c r="L21" i="7"/>
  <c r="W24" i="6"/>
  <c r="Y23" i="6"/>
  <c r="G21" i="6"/>
  <c r="J21" i="6"/>
  <c r="D21" i="6"/>
  <c r="E21" i="6"/>
  <c r="I21" i="6"/>
  <c r="B21" i="6"/>
  <c r="F21" i="6"/>
  <c r="V18" i="7"/>
  <c r="AD21" i="6"/>
  <c r="AG21" i="6"/>
  <c r="A23" i="6"/>
  <c r="C22" i="6"/>
  <c r="K21" i="7"/>
  <c r="C23" i="7"/>
  <c r="A24" i="7"/>
  <c r="Y20" i="7"/>
  <c r="W21" i="7"/>
  <c r="H21" i="6"/>
  <c r="K21" i="6"/>
  <c r="G23" i="7"/>
  <c r="F23" i="7"/>
  <c r="I23" i="7"/>
  <c r="J23" i="7"/>
  <c r="D23" i="7"/>
  <c r="E23" i="7"/>
  <c r="B23" i="7"/>
  <c r="S18" i="6"/>
  <c r="V18" i="6"/>
  <c r="Z23" i="6"/>
  <c r="AA23" i="6"/>
  <c r="AE23" i="6"/>
  <c r="AB23" i="6"/>
  <c r="AF23" i="6"/>
  <c r="AC23" i="6"/>
  <c r="X23" i="6"/>
  <c r="W25" i="6"/>
  <c r="Y24" i="6"/>
  <c r="N21" i="7"/>
  <c r="L22" i="7"/>
  <c r="AD22" i="6"/>
  <c r="AG22" i="6"/>
  <c r="C24" i="7"/>
  <c r="A25" i="7"/>
  <c r="AE19" i="7"/>
  <c r="AF19" i="7"/>
  <c r="AC19" i="7"/>
  <c r="Z19" i="7"/>
  <c r="AA19" i="7"/>
  <c r="AB19" i="7"/>
  <c r="AG19" i="7"/>
  <c r="X19" i="7"/>
  <c r="J22" i="6"/>
  <c r="G22" i="6"/>
  <c r="I22" i="6"/>
  <c r="D22" i="6"/>
  <c r="E22" i="6"/>
  <c r="F22" i="6"/>
  <c r="B22" i="6"/>
  <c r="A24" i="6"/>
  <c r="C23" i="6"/>
  <c r="K22" i="7"/>
  <c r="T20" i="7"/>
  <c r="R20" i="7"/>
  <c r="O20" i="7"/>
  <c r="P20" i="7"/>
  <c r="U20" i="7"/>
  <c r="Q20" i="7"/>
  <c r="V20" i="7"/>
  <c r="M20" i="7"/>
  <c r="N20" i="6"/>
  <c r="L21" i="6"/>
  <c r="AG18" i="7"/>
  <c r="V19" i="7"/>
  <c r="R19" i="6"/>
  <c r="Q19" i="6"/>
  <c r="U19" i="6"/>
  <c r="O19" i="6"/>
  <c r="P19" i="6"/>
  <c r="T19" i="6"/>
  <c r="M19" i="6"/>
  <c r="R21" i="7"/>
  <c r="O21" i="7"/>
  <c r="P21" i="7"/>
  <c r="U21" i="7"/>
  <c r="Q21" i="7"/>
  <c r="T21" i="7"/>
  <c r="M21" i="7"/>
  <c r="N22" i="7"/>
  <c r="L23" i="7"/>
  <c r="AC24" i="6"/>
  <c r="AB24" i="6"/>
  <c r="AF24" i="6"/>
  <c r="AE24" i="6"/>
  <c r="Z24" i="6"/>
  <c r="AA24" i="6"/>
  <c r="X24" i="6"/>
  <c r="W26" i="6"/>
  <c r="Y25" i="6"/>
  <c r="K23" i="7"/>
  <c r="AD23" i="6"/>
  <c r="AG23" i="6"/>
  <c r="A26" i="7"/>
  <c r="C25" i="7"/>
  <c r="Y21" i="7"/>
  <c r="W22" i="7"/>
  <c r="R20" i="6"/>
  <c r="Q20" i="6"/>
  <c r="O20" i="6"/>
  <c r="P20" i="6"/>
  <c r="U20" i="6"/>
  <c r="T20" i="6"/>
  <c r="M20" i="6"/>
  <c r="S19" i="6"/>
  <c r="V19" i="6"/>
  <c r="J23" i="6"/>
  <c r="I23" i="6"/>
  <c r="G23" i="6"/>
  <c r="D23" i="6"/>
  <c r="E23" i="6"/>
  <c r="F23" i="6"/>
  <c r="B23" i="6"/>
  <c r="C24" i="6"/>
  <c r="A25" i="6"/>
  <c r="L22" i="6"/>
  <c r="N21" i="6"/>
  <c r="H22" i="6"/>
  <c r="K22" i="6"/>
  <c r="D24" i="7"/>
  <c r="E24" i="7"/>
  <c r="F24" i="7"/>
  <c r="G24" i="7"/>
  <c r="I24" i="7"/>
  <c r="J24" i="7"/>
  <c r="B24" i="7"/>
  <c r="AE20" i="7"/>
  <c r="AC20" i="7"/>
  <c r="Z20" i="7"/>
  <c r="AA20" i="7"/>
  <c r="AF20" i="7"/>
  <c r="AB20" i="7"/>
  <c r="AG20" i="7"/>
  <c r="X20" i="7"/>
  <c r="C26" i="7"/>
  <c r="A27" i="7"/>
  <c r="D25" i="7"/>
  <c r="E25" i="7"/>
  <c r="G25" i="7"/>
  <c r="F25" i="7"/>
  <c r="I25" i="7"/>
  <c r="J25" i="7"/>
  <c r="B25" i="7"/>
  <c r="AC21" i="7"/>
  <c r="AE21" i="7"/>
  <c r="Z21" i="7"/>
  <c r="AA21" i="7"/>
  <c r="AF21" i="7"/>
  <c r="AB21" i="7"/>
  <c r="X21" i="7"/>
  <c r="L24" i="7"/>
  <c r="N23" i="7"/>
  <c r="V21" i="7"/>
  <c r="A26" i="6"/>
  <c r="C25" i="6"/>
  <c r="G24" i="6"/>
  <c r="I24" i="6"/>
  <c r="J24" i="6"/>
  <c r="D24" i="6"/>
  <c r="E24" i="6"/>
  <c r="B24" i="6"/>
  <c r="F24" i="6"/>
  <c r="H23" i="6"/>
  <c r="K23" i="6"/>
  <c r="Y22" i="7"/>
  <c r="W23" i="7"/>
  <c r="AD24" i="6"/>
  <c r="AG24" i="6"/>
  <c r="K24" i="7"/>
  <c r="O22" i="7"/>
  <c r="P22" i="7"/>
  <c r="T22" i="7"/>
  <c r="R22" i="7"/>
  <c r="Q22" i="7"/>
  <c r="V22" i="7"/>
  <c r="U22" i="7"/>
  <c r="M22" i="7"/>
  <c r="O21" i="6"/>
  <c r="P21" i="6"/>
  <c r="T21" i="6"/>
  <c r="U21" i="6"/>
  <c r="R21" i="6"/>
  <c r="Q21" i="6"/>
  <c r="M21" i="6"/>
  <c r="N22" i="6"/>
  <c r="L23" i="6"/>
  <c r="AC25" i="6"/>
  <c r="AB25" i="6"/>
  <c r="AE25" i="6"/>
  <c r="Z25" i="6"/>
  <c r="AA25" i="6"/>
  <c r="AF25" i="6"/>
  <c r="X25" i="6"/>
  <c r="W27" i="6"/>
  <c r="Y26" i="6"/>
  <c r="S20" i="6"/>
  <c r="V20" i="6"/>
  <c r="N23" i="6"/>
  <c r="L24" i="6"/>
  <c r="C26" i="6"/>
  <c r="A27" i="6"/>
  <c r="T22" i="6"/>
  <c r="U22" i="6"/>
  <c r="R22" i="6"/>
  <c r="O22" i="6"/>
  <c r="P22" i="6"/>
  <c r="Q22" i="6"/>
  <c r="M22" i="6"/>
  <c r="J25" i="6"/>
  <c r="I25" i="6"/>
  <c r="D25" i="6"/>
  <c r="E25" i="6"/>
  <c r="G25" i="6"/>
  <c r="F25" i="6"/>
  <c r="B25" i="6"/>
  <c r="W28" i="6"/>
  <c r="Y27" i="6"/>
  <c r="C27" i="7"/>
  <c r="A28" i="7"/>
  <c r="AD25" i="6"/>
  <c r="AG25" i="6"/>
  <c r="S21" i="6"/>
  <c r="V21" i="6"/>
  <c r="AC26" i="6"/>
  <c r="AB26" i="6"/>
  <c r="AE26" i="6"/>
  <c r="AF26" i="6"/>
  <c r="Z26" i="6"/>
  <c r="AA26" i="6"/>
  <c r="X26" i="6"/>
  <c r="Y23" i="7"/>
  <c r="W24" i="7"/>
  <c r="K25" i="7"/>
  <c r="Z22" i="7"/>
  <c r="AA22" i="7"/>
  <c r="AC22" i="7"/>
  <c r="AE22" i="7"/>
  <c r="AF22" i="7"/>
  <c r="AB22" i="7"/>
  <c r="X22" i="7"/>
  <c r="U23" i="7"/>
  <c r="Q23" i="7"/>
  <c r="O23" i="7"/>
  <c r="P23" i="7"/>
  <c r="R23" i="7"/>
  <c r="T23" i="7"/>
  <c r="M23" i="7"/>
  <c r="L25" i="7"/>
  <c r="N24" i="7"/>
  <c r="H24" i="6"/>
  <c r="K24" i="6"/>
  <c r="AG21" i="7"/>
  <c r="F26" i="7"/>
  <c r="J26" i="7"/>
  <c r="G26" i="7"/>
  <c r="D26" i="7"/>
  <c r="E26" i="7"/>
  <c r="I26" i="7"/>
  <c r="B26" i="7"/>
  <c r="S22" i="6"/>
  <c r="V22" i="6"/>
  <c r="W25" i="7"/>
  <c r="Y24" i="7"/>
  <c r="Z23" i="7"/>
  <c r="AA23" i="7"/>
  <c r="AE23" i="7"/>
  <c r="AC23" i="7"/>
  <c r="AF23" i="7"/>
  <c r="AB23" i="7"/>
  <c r="AG23" i="7"/>
  <c r="X23" i="7"/>
  <c r="N25" i="7"/>
  <c r="L26" i="7"/>
  <c r="AB27" i="6"/>
  <c r="Z27" i="6"/>
  <c r="AA27" i="6"/>
  <c r="AE27" i="6"/>
  <c r="AF27" i="6"/>
  <c r="AC27" i="6"/>
  <c r="X27" i="6"/>
  <c r="Y28" i="6"/>
  <c r="W29" i="6"/>
  <c r="H25" i="6"/>
  <c r="K25" i="6"/>
  <c r="J26" i="6"/>
  <c r="D26" i="6"/>
  <c r="E26" i="6"/>
  <c r="I26" i="6"/>
  <c r="G26" i="6"/>
  <c r="F26" i="6"/>
  <c r="B26" i="6"/>
  <c r="O24" i="7"/>
  <c r="P24" i="7"/>
  <c r="U24" i="7"/>
  <c r="T24" i="7"/>
  <c r="R24" i="7"/>
  <c r="Q24" i="7"/>
  <c r="V24" i="7"/>
  <c r="M24" i="7"/>
  <c r="C28" i="7"/>
  <c r="A29" i="7"/>
  <c r="J27" i="7"/>
  <c r="D27" i="7"/>
  <c r="E27" i="7"/>
  <c r="I27" i="7"/>
  <c r="F27" i="7"/>
  <c r="G27" i="7"/>
  <c r="B27" i="7"/>
  <c r="V23" i="7"/>
  <c r="AG22" i="7"/>
  <c r="AD26" i="6"/>
  <c r="AG26" i="6"/>
  <c r="L25" i="6"/>
  <c r="N24" i="6"/>
  <c r="A28" i="6"/>
  <c r="C27" i="6"/>
  <c r="K26" i="7"/>
  <c r="T23" i="6"/>
  <c r="R23" i="6"/>
  <c r="O23" i="6"/>
  <c r="P23" i="6"/>
  <c r="Q23" i="6"/>
  <c r="U23" i="6"/>
  <c r="M23" i="6"/>
  <c r="L26" i="6"/>
  <c r="N25" i="6"/>
  <c r="AC28" i="6"/>
  <c r="AE28" i="6"/>
  <c r="AB28" i="6"/>
  <c r="Z28" i="6"/>
  <c r="AA28" i="6"/>
  <c r="AF28" i="6"/>
  <c r="X28" i="6"/>
  <c r="O24" i="6"/>
  <c r="P24" i="6"/>
  <c r="Q24" i="6"/>
  <c r="T24" i="6"/>
  <c r="R24" i="6"/>
  <c r="U24" i="6"/>
  <c r="M24" i="6"/>
  <c r="C29" i="7"/>
  <c r="A30" i="7"/>
  <c r="N26" i="7"/>
  <c r="L27" i="7"/>
  <c r="O25" i="7"/>
  <c r="P25" i="7"/>
  <c r="T25" i="7"/>
  <c r="U25" i="7"/>
  <c r="Q25" i="7"/>
  <c r="R25" i="7"/>
  <c r="M25" i="7"/>
  <c r="Y29" i="6"/>
  <c r="W30" i="6"/>
  <c r="G28" i="7"/>
  <c r="D28" i="7"/>
  <c r="E28" i="7"/>
  <c r="I28" i="7"/>
  <c r="J28" i="7"/>
  <c r="F28" i="7"/>
  <c r="K28" i="7"/>
  <c r="B28" i="7"/>
  <c r="S23" i="6"/>
  <c r="V23" i="6"/>
  <c r="K27" i="7"/>
  <c r="AF24" i="7"/>
  <c r="Z24" i="7"/>
  <c r="AA24" i="7"/>
  <c r="AE24" i="7"/>
  <c r="AC24" i="7"/>
  <c r="AB24" i="7"/>
  <c r="X24" i="7"/>
  <c r="H26" i="6"/>
  <c r="K26" i="6"/>
  <c r="W26" i="7"/>
  <c r="Y25" i="7"/>
  <c r="I27" i="6"/>
  <c r="J27" i="6"/>
  <c r="G27" i="6"/>
  <c r="D27" i="6"/>
  <c r="E27" i="6"/>
  <c r="B27" i="6"/>
  <c r="F27" i="6"/>
  <c r="C28" i="6"/>
  <c r="A29" i="6"/>
  <c r="AD27" i="6"/>
  <c r="AG27" i="6"/>
  <c r="S24" i="6"/>
  <c r="V24" i="6"/>
  <c r="AE25" i="7"/>
  <c r="Z25" i="7"/>
  <c r="AA25" i="7"/>
  <c r="AF25" i="7"/>
  <c r="AC25" i="7"/>
  <c r="AB25" i="7"/>
  <c r="AG25" i="7"/>
  <c r="X25" i="7"/>
  <c r="AG24" i="7"/>
  <c r="H27" i="6"/>
  <c r="K27" i="6"/>
  <c r="F29" i="7"/>
  <c r="K29" i="7"/>
  <c r="G29" i="7"/>
  <c r="J29" i="7"/>
  <c r="I29" i="7"/>
  <c r="D29" i="7"/>
  <c r="E29" i="7"/>
  <c r="B29" i="7"/>
  <c r="V25" i="7"/>
  <c r="W27" i="7"/>
  <c r="Y26" i="7"/>
  <c r="A30" i="6"/>
  <c r="C29" i="6"/>
  <c r="AD28" i="6"/>
  <c r="AG28" i="6"/>
  <c r="W31" i="6"/>
  <c r="Y30" i="6"/>
  <c r="T25" i="6"/>
  <c r="O25" i="6"/>
  <c r="P25" i="6"/>
  <c r="U25" i="6"/>
  <c r="R25" i="6"/>
  <c r="Q25" i="6"/>
  <c r="M25" i="6"/>
  <c r="N27" i="7"/>
  <c r="L28" i="7"/>
  <c r="O26" i="7"/>
  <c r="P26" i="7"/>
  <c r="T26" i="7"/>
  <c r="R26" i="7"/>
  <c r="Q26" i="7"/>
  <c r="U26" i="7"/>
  <c r="M26" i="7"/>
  <c r="J28" i="6"/>
  <c r="G28" i="6"/>
  <c r="D28" i="6"/>
  <c r="E28" i="6"/>
  <c r="I28" i="6"/>
  <c r="B28" i="6"/>
  <c r="F28" i="6"/>
  <c r="A31" i="7"/>
  <c r="C30" i="7"/>
  <c r="AE29" i="6"/>
  <c r="Z29" i="6"/>
  <c r="AA29" i="6"/>
  <c r="AC29" i="6"/>
  <c r="AF29" i="6"/>
  <c r="AB29" i="6"/>
  <c r="X29" i="6"/>
  <c r="N26" i="6"/>
  <c r="L27" i="6"/>
  <c r="H28" i="6"/>
  <c r="K28" i="6"/>
  <c r="N27" i="6"/>
  <c r="L28" i="6"/>
  <c r="G30" i="7"/>
  <c r="F30" i="7"/>
  <c r="J30" i="7"/>
  <c r="I30" i="7"/>
  <c r="D30" i="7"/>
  <c r="E30" i="7"/>
  <c r="B30" i="7"/>
  <c r="A31" i="6"/>
  <c r="C30" i="6"/>
  <c r="L29" i="7"/>
  <c r="N28" i="7"/>
  <c r="U27" i="7"/>
  <c r="O27" i="7"/>
  <c r="P27" i="7"/>
  <c r="Q27" i="7"/>
  <c r="R27" i="7"/>
  <c r="T27" i="7"/>
  <c r="M27" i="7"/>
  <c r="R26" i="6"/>
  <c r="Q26" i="6"/>
  <c r="O26" i="6"/>
  <c r="P26" i="6"/>
  <c r="T26" i="6"/>
  <c r="U26" i="6"/>
  <c r="M26" i="6"/>
  <c r="AD29" i="6"/>
  <c r="AG29" i="6"/>
  <c r="C31" i="7"/>
  <c r="A32" i="7"/>
  <c r="G29" i="6"/>
  <c r="I29" i="6"/>
  <c r="D29" i="6"/>
  <c r="E29" i="6"/>
  <c r="J29" i="6"/>
  <c r="B29" i="6"/>
  <c r="F29" i="6"/>
  <c r="AF26" i="7"/>
  <c r="AC26" i="7"/>
  <c r="AE26" i="7"/>
  <c r="Z26" i="7"/>
  <c r="AA26" i="7"/>
  <c r="AB26" i="7"/>
  <c r="AG26" i="7"/>
  <c r="X26" i="7"/>
  <c r="S25" i="6"/>
  <c r="V25" i="6"/>
  <c r="W28" i="7"/>
  <c r="Y27" i="7"/>
  <c r="V26" i="7"/>
  <c r="AE30" i="6"/>
  <c r="AF30" i="6"/>
  <c r="AB30" i="6"/>
  <c r="Z30" i="6"/>
  <c r="AA30" i="6"/>
  <c r="AC30" i="6"/>
  <c r="X30" i="6"/>
  <c r="Y31" i="6"/>
  <c r="W32" i="6"/>
  <c r="G30" i="6"/>
  <c r="J30" i="6"/>
  <c r="I30" i="6"/>
  <c r="D30" i="6"/>
  <c r="E30" i="6"/>
  <c r="B30" i="6"/>
  <c r="F30" i="6"/>
  <c r="S26" i="6"/>
  <c r="V26" i="6"/>
  <c r="W29" i="7"/>
  <c r="Y28" i="7"/>
  <c r="H29" i="6"/>
  <c r="K29" i="6"/>
  <c r="C31" i="6"/>
  <c r="A32" i="6"/>
  <c r="AB31" i="6"/>
  <c r="AE31" i="6"/>
  <c r="Z31" i="6"/>
  <c r="AA31" i="6"/>
  <c r="AC31" i="6"/>
  <c r="AF31" i="6"/>
  <c r="X31" i="6"/>
  <c r="C32" i="7"/>
  <c r="A33" i="7"/>
  <c r="V27" i="7"/>
  <c r="AF27" i="7"/>
  <c r="AC27" i="7"/>
  <c r="AE27" i="7"/>
  <c r="Z27" i="7"/>
  <c r="AA27" i="7"/>
  <c r="AB27" i="7"/>
  <c r="X27" i="7"/>
  <c r="N28" i="6"/>
  <c r="L29" i="6"/>
  <c r="O27" i="6"/>
  <c r="P27" i="6"/>
  <c r="R27" i="6"/>
  <c r="U27" i="6"/>
  <c r="Q27" i="6"/>
  <c r="T27" i="6"/>
  <c r="M27" i="6"/>
  <c r="Y32" i="6"/>
  <c r="W33" i="6"/>
  <c r="K30" i="7"/>
  <c r="I31" i="7"/>
  <c r="G31" i="7"/>
  <c r="F31" i="7"/>
  <c r="J31" i="7"/>
  <c r="D31" i="7"/>
  <c r="E31" i="7"/>
  <c r="B31" i="7"/>
  <c r="AD30" i="6"/>
  <c r="AG30" i="6"/>
  <c r="O28" i="7"/>
  <c r="P28" i="7"/>
  <c r="Q28" i="7"/>
  <c r="R28" i="7"/>
  <c r="T28" i="7"/>
  <c r="U28" i="7"/>
  <c r="M28" i="7"/>
  <c r="L30" i="7"/>
  <c r="N29" i="7"/>
  <c r="A34" i="7"/>
  <c r="C33" i="7"/>
  <c r="T29" i="7"/>
  <c r="U29" i="7"/>
  <c r="R29" i="7"/>
  <c r="O29" i="7"/>
  <c r="P29" i="7"/>
  <c r="Q29" i="7"/>
  <c r="V29" i="7"/>
  <c r="M29" i="7"/>
  <c r="L31" i="7"/>
  <c r="N30" i="7"/>
  <c r="N29" i="6"/>
  <c r="L30" i="6"/>
  <c r="Y29" i="7"/>
  <c r="W30" i="7"/>
  <c r="K31" i="7"/>
  <c r="Q28" i="6"/>
  <c r="T28" i="6"/>
  <c r="R28" i="6"/>
  <c r="U28" i="6"/>
  <c r="O28" i="6"/>
  <c r="P28" i="6"/>
  <c r="M28" i="6"/>
  <c r="H30" i="6"/>
  <c r="K30" i="6"/>
  <c r="AF28" i="7"/>
  <c r="AC28" i="7"/>
  <c r="Z28" i="7"/>
  <c r="AA28" i="7"/>
  <c r="AE28" i="7"/>
  <c r="AB28" i="7"/>
  <c r="X28" i="7"/>
  <c r="S27" i="6"/>
  <c r="V27" i="6"/>
  <c r="G32" i="7"/>
  <c r="I32" i="7"/>
  <c r="J32" i="7"/>
  <c r="D32" i="7"/>
  <c r="E32" i="7"/>
  <c r="F32" i="7"/>
  <c r="K32" i="7"/>
  <c r="B32" i="7"/>
  <c r="AG27" i="7"/>
  <c r="Y33" i="6"/>
  <c r="W34" i="6"/>
  <c r="AD31" i="6"/>
  <c r="AG31" i="6"/>
  <c r="V28" i="7"/>
  <c r="AF32" i="6"/>
  <c r="AC32" i="6"/>
  <c r="Z32" i="6"/>
  <c r="AA32" i="6"/>
  <c r="AE32" i="6"/>
  <c r="AB32" i="6"/>
  <c r="X32" i="6"/>
  <c r="A33" i="6"/>
  <c r="C32" i="6"/>
  <c r="J31" i="6"/>
  <c r="I31" i="6"/>
  <c r="G31" i="6"/>
  <c r="D31" i="6"/>
  <c r="E31" i="6"/>
  <c r="F31" i="6"/>
  <c r="B31" i="6"/>
  <c r="L31" i="6"/>
  <c r="N30" i="6"/>
  <c r="H31" i="6"/>
  <c r="K31" i="6"/>
  <c r="AD32" i="6"/>
  <c r="AG32" i="6"/>
  <c r="T29" i="6"/>
  <c r="R29" i="6"/>
  <c r="U29" i="6"/>
  <c r="Q29" i="6"/>
  <c r="O29" i="6"/>
  <c r="P29" i="6"/>
  <c r="M29" i="6"/>
  <c r="N31" i="7"/>
  <c r="L32" i="7"/>
  <c r="W35" i="6"/>
  <c r="Y34" i="6"/>
  <c r="J32" i="6"/>
  <c r="G32" i="6"/>
  <c r="I32" i="6"/>
  <c r="D32" i="6"/>
  <c r="E32" i="6"/>
  <c r="F32" i="6"/>
  <c r="B32" i="6"/>
  <c r="J33" i="7"/>
  <c r="D33" i="7"/>
  <c r="E33" i="7"/>
  <c r="F33" i="7"/>
  <c r="G33" i="7"/>
  <c r="I33" i="7"/>
  <c r="B33" i="7"/>
  <c r="R30" i="7"/>
  <c r="T30" i="7"/>
  <c r="O30" i="7"/>
  <c r="P30" i="7"/>
  <c r="Q30" i="7"/>
  <c r="U30" i="7"/>
  <c r="M30" i="7"/>
  <c r="AG28" i="7"/>
  <c r="V28" i="6"/>
  <c r="S28" i="6"/>
  <c r="AC33" i="6"/>
  <c r="AE33" i="6"/>
  <c r="Z33" i="6"/>
  <c r="AA33" i="6"/>
  <c r="AB33" i="6"/>
  <c r="AF33" i="6"/>
  <c r="X33" i="6"/>
  <c r="A34" i="6"/>
  <c r="C33" i="6"/>
  <c r="Y30" i="7"/>
  <c r="W31" i="7"/>
  <c r="AE29" i="7"/>
  <c r="AF29" i="7"/>
  <c r="AC29" i="7"/>
  <c r="Z29" i="7"/>
  <c r="AA29" i="7"/>
  <c r="AB29" i="7"/>
  <c r="X29" i="7"/>
  <c r="C34" i="7"/>
  <c r="A35" i="7"/>
  <c r="D34" i="7"/>
  <c r="E34" i="7"/>
  <c r="I34" i="7"/>
  <c r="G34" i="7"/>
  <c r="J34" i="7"/>
  <c r="F34" i="7"/>
  <c r="K34" i="7"/>
  <c r="B34" i="7"/>
  <c r="V30" i="7"/>
  <c r="C35" i="7"/>
  <c r="A36" i="7"/>
  <c r="Y31" i="7"/>
  <c r="W32" i="7"/>
  <c r="G33" i="6"/>
  <c r="J33" i="6"/>
  <c r="I33" i="6"/>
  <c r="F33" i="6"/>
  <c r="D33" i="6"/>
  <c r="E33" i="6"/>
  <c r="B33" i="6"/>
  <c r="N32" i="7"/>
  <c r="L33" i="7"/>
  <c r="U30" i="6"/>
  <c r="O30" i="6"/>
  <c r="P30" i="6"/>
  <c r="Q30" i="6"/>
  <c r="T30" i="6"/>
  <c r="R30" i="6"/>
  <c r="M30" i="6"/>
  <c r="Z30" i="7"/>
  <c r="AA30" i="7"/>
  <c r="AE30" i="7"/>
  <c r="AF30" i="7"/>
  <c r="AC30" i="7"/>
  <c r="AB30" i="7"/>
  <c r="AG30" i="7"/>
  <c r="X30" i="7"/>
  <c r="S29" i="6"/>
  <c r="V29" i="6"/>
  <c r="H32" i="6"/>
  <c r="K32" i="6"/>
  <c r="A35" i="6"/>
  <c r="C34" i="6"/>
  <c r="AD33" i="6"/>
  <c r="AG33" i="6"/>
  <c r="AG29" i="7"/>
  <c r="AE34" i="6"/>
  <c r="Z34" i="6"/>
  <c r="AA34" i="6"/>
  <c r="AB34" i="6"/>
  <c r="AF34" i="6"/>
  <c r="AC34" i="6"/>
  <c r="X34" i="6"/>
  <c r="W36" i="6"/>
  <c r="Y35" i="6"/>
  <c r="K33" i="7"/>
  <c r="T31" i="7"/>
  <c r="R31" i="7"/>
  <c r="Q31" i="7"/>
  <c r="O31" i="7"/>
  <c r="P31" i="7"/>
  <c r="U31" i="7"/>
  <c r="M31" i="7"/>
  <c r="N31" i="6"/>
  <c r="L32" i="6"/>
  <c r="Q31" i="6"/>
  <c r="T31" i="6"/>
  <c r="R31" i="6"/>
  <c r="O31" i="6"/>
  <c r="P31" i="6"/>
  <c r="U31" i="6"/>
  <c r="M31" i="6"/>
  <c r="W37" i="6"/>
  <c r="Y36" i="6"/>
  <c r="W33" i="7"/>
  <c r="Y32" i="7"/>
  <c r="I35" i="7"/>
  <c r="D35" i="7"/>
  <c r="E35" i="7"/>
  <c r="J35" i="7"/>
  <c r="G35" i="7"/>
  <c r="F35" i="7"/>
  <c r="B35" i="7"/>
  <c r="A36" i="6"/>
  <c r="C35" i="6"/>
  <c r="S30" i="6"/>
  <c r="V30" i="6"/>
  <c r="L33" i="6"/>
  <c r="N32" i="6"/>
  <c r="L34" i="7"/>
  <c r="N33" i="7"/>
  <c r="AE35" i="6"/>
  <c r="AF35" i="6"/>
  <c r="Z35" i="6"/>
  <c r="AA35" i="6"/>
  <c r="AC35" i="6"/>
  <c r="AB35" i="6"/>
  <c r="X35" i="6"/>
  <c r="Z31" i="7"/>
  <c r="AA31" i="7"/>
  <c r="AC31" i="7"/>
  <c r="AE31" i="7"/>
  <c r="AF31" i="7"/>
  <c r="AB31" i="7"/>
  <c r="AG31" i="7"/>
  <c r="X31" i="7"/>
  <c r="A37" i="7"/>
  <c r="C36" i="7"/>
  <c r="AD34" i="6"/>
  <c r="AG34" i="6"/>
  <c r="T32" i="7"/>
  <c r="R32" i="7"/>
  <c r="Q32" i="7"/>
  <c r="O32" i="7"/>
  <c r="P32" i="7"/>
  <c r="U32" i="7"/>
  <c r="M32" i="7"/>
  <c r="V31" i="7"/>
  <c r="H33" i="6"/>
  <c r="K33" i="6"/>
  <c r="J34" i="6"/>
  <c r="I34" i="6"/>
  <c r="G34" i="6"/>
  <c r="D34" i="6"/>
  <c r="E34" i="6"/>
  <c r="B34" i="6"/>
  <c r="F34" i="6"/>
  <c r="R33" i="7"/>
  <c r="O33" i="7"/>
  <c r="P33" i="7"/>
  <c r="T33" i="7"/>
  <c r="Q33" i="7"/>
  <c r="U33" i="7"/>
  <c r="M33" i="7"/>
  <c r="Z32" i="7"/>
  <c r="AA32" i="7"/>
  <c r="AE32" i="7"/>
  <c r="AC32" i="7"/>
  <c r="AF32" i="7"/>
  <c r="AB32" i="7"/>
  <c r="AG32" i="7"/>
  <c r="X32" i="7"/>
  <c r="N33" i="6"/>
  <c r="L34" i="6"/>
  <c r="H34" i="6"/>
  <c r="K34" i="6"/>
  <c r="AD35" i="6"/>
  <c r="AG35" i="6"/>
  <c r="L35" i="7"/>
  <c r="N34" i="7"/>
  <c r="T32" i="6"/>
  <c r="U32" i="6"/>
  <c r="R32" i="6"/>
  <c r="O32" i="6"/>
  <c r="P32" i="6"/>
  <c r="Q32" i="6"/>
  <c r="M32" i="6"/>
  <c r="Y33" i="7"/>
  <c r="W34" i="7"/>
  <c r="Z36" i="6"/>
  <c r="AA36" i="6"/>
  <c r="AB36" i="6"/>
  <c r="AC36" i="6"/>
  <c r="AF36" i="6"/>
  <c r="AE36" i="6"/>
  <c r="X36" i="6"/>
  <c r="V32" i="7"/>
  <c r="Y37" i="6"/>
  <c r="W38" i="6"/>
  <c r="G35" i="6"/>
  <c r="J35" i="6"/>
  <c r="I35" i="6"/>
  <c r="D35" i="6"/>
  <c r="E35" i="6"/>
  <c r="F35" i="6"/>
  <c r="B35" i="6"/>
  <c r="C36" i="6"/>
  <c r="A37" i="6"/>
  <c r="K35" i="7"/>
  <c r="F36" i="7"/>
  <c r="G36" i="7"/>
  <c r="D36" i="7"/>
  <c r="E36" i="7"/>
  <c r="I36" i="7"/>
  <c r="J36" i="7"/>
  <c r="B36" i="7"/>
  <c r="C37" i="7"/>
  <c r="A38" i="7"/>
  <c r="S31" i="6"/>
  <c r="V31" i="6"/>
  <c r="AC37" i="6"/>
  <c r="AB37" i="6"/>
  <c r="AE37" i="6"/>
  <c r="AF37" i="6"/>
  <c r="Z37" i="6"/>
  <c r="AA37" i="6"/>
  <c r="X37" i="6"/>
  <c r="K36" i="7"/>
  <c r="C37" i="6"/>
  <c r="A38" i="6"/>
  <c r="J36" i="6"/>
  <c r="D36" i="6"/>
  <c r="E36" i="6"/>
  <c r="I36" i="6"/>
  <c r="G36" i="6"/>
  <c r="B36" i="6"/>
  <c r="F36" i="6"/>
  <c r="U34" i="7"/>
  <c r="R34" i="7"/>
  <c r="Q34" i="7"/>
  <c r="T34" i="7"/>
  <c r="O34" i="7"/>
  <c r="P34" i="7"/>
  <c r="M34" i="7"/>
  <c r="N35" i="7"/>
  <c r="L36" i="7"/>
  <c r="A39" i="7"/>
  <c r="C38" i="7"/>
  <c r="H35" i="6"/>
  <c r="K35" i="6"/>
  <c r="AD36" i="6"/>
  <c r="AG36" i="6"/>
  <c r="G37" i="7"/>
  <c r="F37" i="7"/>
  <c r="D37" i="7"/>
  <c r="E37" i="7"/>
  <c r="I37" i="7"/>
  <c r="J37" i="7"/>
  <c r="B37" i="7"/>
  <c r="Y34" i="7"/>
  <c r="W35" i="7"/>
  <c r="V33" i="7"/>
  <c r="AC33" i="7"/>
  <c r="AE33" i="7"/>
  <c r="AF33" i="7"/>
  <c r="Z33" i="7"/>
  <c r="AA33" i="7"/>
  <c r="AB33" i="7"/>
  <c r="AG33" i="7"/>
  <c r="X33" i="7"/>
  <c r="N34" i="6"/>
  <c r="L35" i="6"/>
  <c r="W39" i="6"/>
  <c r="Y38" i="6"/>
  <c r="S32" i="6"/>
  <c r="V32" i="6"/>
  <c r="T33" i="6"/>
  <c r="O33" i="6"/>
  <c r="P33" i="6"/>
  <c r="R33" i="6"/>
  <c r="Q33" i="6"/>
  <c r="U33" i="6"/>
  <c r="M33" i="6"/>
  <c r="AE38" i="6"/>
  <c r="AF38" i="6"/>
  <c r="Z38" i="6"/>
  <c r="AA38" i="6"/>
  <c r="AC38" i="6"/>
  <c r="AB38" i="6"/>
  <c r="X38" i="6"/>
  <c r="AE34" i="7"/>
  <c r="AF34" i="7"/>
  <c r="Z34" i="7"/>
  <c r="AA34" i="7"/>
  <c r="AC34" i="7"/>
  <c r="AB34" i="7"/>
  <c r="AG34" i="7"/>
  <c r="X34" i="7"/>
  <c r="A40" i="7"/>
  <c r="C39" i="7"/>
  <c r="Y39" i="6"/>
  <c r="W40" i="6"/>
  <c r="T35" i="7"/>
  <c r="U35" i="7"/>
  <c r="R35" i="7"/>
  <c r="O35" i="7"/>
  <c r="P35" i="7"/>
  <c r="Q35" i="7"/>
  <c r="V35" i="7"/>
  <c r="M35" i="7"/>
  <c r="T34" i="6"/>
  <c r="U34" i="6"/>
  <c r="O34" i="6"/>
  <c r="P34" i="6"/>
  <c r="R34" i="6"/>
  <c r="Q34" i="6"/>
  <c r="M34" i="6"/>
  <c r="AD37" i="6"/>
  <c r="AG37" i="6"/>
  <c r="L37" i="7"/>
  <c r="N36" i="7"/>
  <c r="L36" i="6"/>
  <c r="N35" i="6"/>
  <c r="A39" i="6"/>
  <c r="C38" i="6"/>
  <c r="D37" i="6"/>
  <c r="E37" i="6"/>
  <c r="J37" i="6"/>
  <c r="G37" i="6"/>
  <c r="I37" i="6"/>
  <c r="B37" i="6"/>
  <c r="F37" i="6"/>
  <c r="K37" i="7"/>
  <c r="S33" i="6"/>
  <c r="V33" i="6"/>
  <c r="V34" i="7"/>
  <c r="H36" i="6"/>
  <c r="K36" i="6"/>
  <c r="W36" i="7"/>
  <c r="Y35" i="7"/>
  <c r="D38" i="7"/>
  <c r="E38" i="7"/>
  <c r="G38" i="7"/>
  <c r="I38" i="7"/>
  <c r="J38" i="7"/>
  <c r="F38" i="7"/>
  <c r="K38" i="7"/>
  <c r="B38" i="7"/>
  <c r="I38" i="6"/>
  <c r="G38" i="6"/>
  <c r="D38" i="6"/>
  <c r="E38" i="6"/>
  <c r="J38" i="6"/>
  <c r="B38" i="6"/>
  <c r="F38" i="6"/>
  <c r="T36" i="7"/>
  <c r="R36" i="7"/>
  <c r="U36" i="7"/>
  <c r="Q36" i="7"/>
  <c r="V36" i="7"/>
  <c r="O36" i="7"/>
  <c r="P36" i="7"/>
  <c r="M36" i="7"/>
  <c r="N37" i="7"/>
  <c r="L38" i="7"/>
  <c r="R35" i="6"/>
  <c r="T35" i="6"/>
  <c r="U35" i="6"/>
  <c r="Q35" i="6"/>
  <c r="O35" i="6"/>
  <c r="P35" i="6"/>
  <c r="M35" i="6"/>
  <c r="L37" i="6"/>
  <c r="N36" i="6"/>
  <c r="H37" i="6"/>
  <c r="K37" i="6"/>
  <c r="AD38" i="6"/>
  <c r="AG38" i="6"/>
  <c r="A40" i="6"/>
  <c r="C39" i="6"/>
  <c r="W41" i="6"/>
  <c r="Y41" i="6"/>
  <c r="Y40" i="6"/>
  <c r="S34" i="6"/>
  <c r="V34" i="6"/>
  <c r="AE39" i="6"/>
  <c r="AB39" i="6"/>
  <c r="AC39" i="6"/>
  <c r="AF39" i="6"/>
  <c r="Z39" i="6"/>
  <c r="AA39" i="6"/>
  <c r="X39" i="6"/>
  <c r="AC35" i="7"/>
  <c r="AE35" i="7"/>
  <c r="Z35" i="7"/>
  <c r="AA35" i="7"/>
  <c r="AF35" i="7"/>
  <c r="AB35" i="7"/>
  <c r="AG35" i="7"/>
  <c r="X35" i="7"/>
  <c r="D39" i="7"/>
  <c r="E39" i="7"/>
  <c r="F39" i="7"/>
  <c r="I39" i="7"/>
  <c r="G39" i="7"/>
  <c r="J39" i="7"/>
  <c r="B39" i="7"/>
  <c r="Y36" i="7"/>
  <c r="W37" i="7"/>
  <c r="C40" i="7"/>
  <c r="A41" i="7"/>
  <c r="L38" i="6"/>
  <c r="N37" i="6"/>
  <c r="H38" i="6"/>
  <c r="K38" i="6"/>
  <c r="Z40" i="6"/>
  <c r="AA40" i="6"/>
  <c r="AF40" i="6"/>
  <c r="AE40" i="6"/>
  <c r="AB40" i="6"/>
  <c r="AC40" i="6"/>
  <c r="X40" i="6"/>
  <c r="C41" i="7"/>
  <c r="A42" i="7"/>
  <c r="S35" i="6"/>
  <c r="V35" i="6"/>
  <c r="G40" i="7"/>
  <c r="J40" i="7"/>
  <c r="I40" i="7"/>
  <c r="D40" i="7"/>
  <c r="E40" i="7"/>
  <c r="F40" i="7"/>
  <c r="K40" i="7"/>
  <c r="B40" i="7"/>
  <c r="AF36" i="7"/>
  <c r="AE36" i="7"/>
  <c r="AC36" i="7"/>
  <c r="Z36" i="7"/>
  <c r="AA36" i="7"/>
  <c r="AB36" i="7"/>
  <c r="X36" i="7"/>
  <c r="K39" i="7"/>
  <c r="AD39" i="6"/>
  <c r="AG39" i="6"/>
  <c r="U36" i="6"/>
  <c r="R36" i="6"/>
  <c r="Q36" i="6"/>
  <c r="T36" i="6"/>
  <c r="O36" i="6"/>
  <c r="P36" i="6"/>
  <c r="M36" i="6"/>
  <c r="AF41" i="6"/>
  <c r="AC41" i="6"/>
  <c r="AE41" i="6"/>
  <c r="Z41" i="6"/>
  <c r="AA41" i="6"/>
  <c r="AB41" i="6"/>
  <c r="X41" i="6"/>
  <c r="W38" i="7"/>
  <c r="Y37" i="7"/>
  <c r="D39" i="6"/>
  <c r="E39" i="6"/>
  <c r="J39" i="6"/>
  <c r="G39" i="6"/>
  <c r="I39" i="6"/>
  <c r="B39" i="6"/>
  <c r="F39" i="6"/>
  <c r="A41" i="6"/>
  <c r="C40" i="6"/>
  <c r="L39" i="7"/>
  <c r="N38" i="7"/>
  <c r="O37" i="7"/>
  <c r="P37" i="7"/>
  <c r="U37" i="7"/>
  <c r="Q37" i="7"/>
  <c r="T37" i="7"/>
  <c r="R37" i="7"/>
  <c r="M37" i="7"/>
  <c r="G41" i="7"/>
  <c r="I41" i="7"/>
  <c r="D41" i="7"/>
  <c r="E41" i="7"/>
  <c r="F41" i="7"/>
  <c r="J41" i="7"/>
  <c r="B41" i="7"/>
  <c r="V37" i="7"/>
  <c r="C41" i="6"/>
  <c r="A42" i="6"/>
  <c r="C42" i="7"/>
  <c r="A43" i="7"/>
  <c r="V36" i="6"/>
  <c r="S36" i="6"/>
  <c r="AD40" i="6"/>
  <c r="AG40" i="6"/>
  <c r="AC37" i="7"/>
  <c r="AE37" i="7"/>
  <c r="Z37" i="7"/>
  <c r="AA37" i="7"/>
  <c r="AF37" i="7"/>
  <c r="AB37" i="7"/>
  <c r="AG37" i="7"/>
  <c r="X37" i="7"/>
  <c r="W39" i="7"/>
  <c r="Y38" i="7"/>
  <c r="O38" i="7"/>
  <c r="P38" i="7"/>
  <c r="T38" i="7"/>
  <c r="R38" i="7"/>
  <c r="Q38" i="7"/>
  <c r="U38" i="7"/>
  <c r="M38" i="7"/>
  <c r="L40" i="7"/>
  <c r="N39" i="7"/>
  <c r="AD41" i="6"/>
  <c r="AG41" i="6"/>
  <c r="J40" i="6"/>
  <c r="I40" i="6"/>
  <c r="G40" i="6"/>
  <c r="D40" i="6"/>
  <c r="E40" i="6"/>
  <c r="B40" i="6"/>
  <c r="F40" i="6"/>
  <c r="O37" i="6"/>
  <c r="P37" i="6"/>
  <c r="T37" i="6"/>
  <c r="R37" i="6"/>
  <c r="Q37" i="6"/>
  <c r="U37" i="6"/>
  <c r="M37" i="6"/>
  <c r="H39" i="6"/>
  <c r="K39" i="6"/>
  <c r="AG36" i="7"/>
  <c r="N38" i="6"/>
  <c r="L39" i="6"/>
  <c r="C43" i="7"/>
  <c r="A44" i="7"/>
  <c r="Z38" i="7"/>
  <c r="AA38" i="7"/>
  <c r="AE38" i="7"/>
  <c r="AF38" i="7"/>
  <c r="AC38" i="7"/>
  <c r="AB38" i="7"/>
  <c r="X38" i="7"/>
  <c r="W40" i="7"/>
  <c r="Y39" i="7"/>
  <c r="L41" i="7"/>
  <c r="N40" i="7"/>
  <c r="H40" i="6"/>
  <c r="K40" i="6"/>
  <c r="I42" i="7"/>
  <c r="D42" i="7"/>
  <c r="E42" i="7"/>
  <c r="J42" i="7"/>
  <c r="G42" i="7"/>
  <c r="F42" i="7"/>
  <c r="K42" i="7"/>
  <c r="B42" i="7"/>
  <c r="A43" i="6"/>
  <c r="C42" i="6"/>
  <c r="D41" i="6"/>
  <c r="E41" i="6"/>
  <c r="I41" i="6"/>
  <c r="J41" i="6"/>
  <c r="G41" i="6"/>
  <c r="F41" i="6"/>
  <c r="B41" i="6"/>
  <c r="S37" i="6"/>
  <c r="V37" i="6"/>
  <c r="R39" i="7"/>
  <c r="T39" i="7"/>
  <c r="Q39" i="7"/>
  <c r="U39" i="7"/>
  <c r="O39" i="7"/>
  <c r="P39" i="7"/>
  <c r="M39" i="7"/>
  <c r="K41" i="7"/>
  <c r="V38" i="7"/>
  <c r="N39" i="6"/>
  <c r="L40" i="6"/>
  <c r="Q38" i="6"/>
  <c r="R38" i="6"/>
  <c r="T38" i="6"/>
  <c r="O38" i="6"/>
  <c r="P38" i="6"/>
  <c r="U38" i="6"/>
  <c r="M38" i="6"/>
  <c r="L42" i="7"/>
  <c r="N41" i="7"/>
  <c r="I42" i="6"/>
  <c r="F42" i="6"/>
  <c r="D42" i="6"/>
  <c r="E42" i="6"/>
  <c r="J42" i="6"/>
  <c r="G42" i="6"/>
  <c r="B42" i="6"/>
  <c r="C43" i="6"/>
  <c r="A44" i="6"/>
  <c r="O40" i="7"/>
  <c r="P40" i="7"/>
  <c r="Q40" i="7"/>
  <c r="V40" i="7"/>
  <c r="T40" i="7"/>
  <c r="R40" i="7"/>
  <c r="U40" i="7"/>
  <c r="M40" i="7"/>
  <c r="Y40" i="7"/>
  <c r="W41" i="7"/>
  <c r="Y41" i="7"/>
  <c r="L41" i="6"/>
  <c r="N40" i="6"/>
  <c r="AF39" i="7"/>
  <c r="AC39" i="7"/>
  <c r="Z39" i="7"/>
  <c r="AA39" i="7"/>
  <c r="AE39" i="7"/>
  <c r="AB39" i="7"/>
  <c r="X39" i="7"/>
  <c r="V39" i="7"/>
  <c r="AG38" i="7"/>
  <c r="S38" i="6"/>
  <c r="V38" i="6"/>
  <c r="T39" i="6"/>
  <c r="U39" i="6"/>
  <c r="R39" i="6"/>
  <c r="O39" i="6"/>
  <c r="P39" i="6"/>
  <c r="Q39" i="6"/>
  <c r="M39" i="6"/>
  <c r="H41" i="6"/>
  <c r="K41" i="6"/>
  <c r="A45" i="7"/>
  <c r="C45" i="7"/>
  <c r="C44" i="7"/>
  <c r="J43" i="7"/>
  <c r="G43" i="7"/>
  <c r="I43" i="7"/>
  <c r="F43" i="7"/>
  <c r="K43" i="7"/>
  <c r="D43" i="7"/>
  <c r="E43" i="7"/>
  <c r="B43" i="7"/>
  <c r="S39" i="6"/>
  <c r="V39" i="6"/>
  <c r="G43" i="6"/>
  <c r="J43" i="6"/>
  <c r="D43" i="6"/>
  <c r="E43" i="6"/>
  <c r="I43" i="6"/>
  <c r="F43" i="6"/>
  <c r="B43" i="6"/>
  <c r="R40" i="6"/>
  <c r="O40" i="6"/>
  <c r="P40" i="6"/>
  <c r="U40" i="6"/>
  <c r="Q40" i="6"/>
  <c r="T40" i="6"/>
  <c r="M40" i="6"/>
  <c r="C44" i="6"/>
  <c r="A45" i="6"/>
  <c r="C45" i="6"/>
  <c r="L42" i="6"/>
  <c r="N41" i="6"/>
  <c r="AC41" i="7"/>
  <c r="AE41" i="7"/>
  <c r="AF41" i="7"/>
  <c r="Z41" i="7"/>
  <c r="AA41" i="7"/>
  <c r="AB41" i="7"/>
  <c r="AG41" i="7"/>
  <c r="X41" i="7"/>
  <c r="AF40" i="7"/>
  <c r="Z40" i="7"/>
  <c r="AA40" i="7"/>
  <c r="AE40" i="7"/>
  <c r="AC40" i="7"/>
  <c r="AB40" i="7"/>
  <c r="X40" i="7"/>
  <c r="D44" i="7"/>
  <c r="E44" i="7"/>
  <c r="F44" i="7"/>
  <c r="J44" i="7"/>
  <c r="G44" i="7"/>
  <c r="I44" i="7"/>
  <c r="B44" i="7"/>
  <c r="H42" i="6"/>
  <c r="K42" i="6"/>
  <c r="D45" i="7"/>
  <c r="E45" i="7"/>
  <c r="G45" i="7"/>
  <c r="J45" i="7"/>
  <c r="F45" i="7"/>
  <c r="I45" i="7"/>
  <c r="B45" i="7"/>
  <c r="Q41" i="7"/>
  <c r="T41" i="7"/>
  <c r="U41" i="7"/>
  <c r="R41" i="7"/>
  <c r="O41" i="7"/>
  <c r="P41" i="7"/>
  <c r="M41" i="7"/>
  <c r="AG39" i="7"/>
  <c r="N42" i="7"/>
  <c r="L43" i="7"/>
  <c r="N43" i="7"/>
  <c r="K45" i="7"/>
  <c r="S40" i="6"/>
  <c r="V40" i="6"/>
  <c r="L43" i="6"/>
  <c r="N43" i="6"/>
  <c r="N42" i="6"/>
  <c r="J44" i="6"/>
  <c r="I44" i="6"/>
  <c r="G44" i="6"/>
  <c r="D44" i="6"/>
  <c r="E44" i="6"/>
  <c r="F44" i="6"/>
  <c r="B44" i="6"/>
  <c r="K44" i="7"/>
  <c r="R42" i="7"/>
  <c r="O42" i="7"/>
  <c r="P42" i="7"/>
  <c r="T42" i="7"/>
  <c r="U42" i="7"/>
  <c r="Q42" i="7"/>
  <c r="V42" i="7"/>
  <c r="M42" i="7"/>
  <c r="V41" i="7"/>
  <c r="H43" i="6"/>
  <c r="K43" i="6"/>
  <c r="U41" i="6"/>
  <c r="R41" i="6"/>
  <c r="O41" i="6"/>
  <c r="P41" i="6"/>
  <c r="Q41" i="6"/>
  <c r="T41" i="6"/>
  <c r="M41" i="6"/>
  <c r="T43" i="7"/>
  <c r="Q43" i="7"/>
  <c r="O43" i="7"/>
  <c r="P43" i="7"/>
  <c r="R43" i="7"/>
  <c r="U43" i="7"/>
  <c r="M43" i="7"/>
  <c r="AG40" i="7"/>
  <c r="J45" i="6"/>
  <c r="G45" i="6"/>
  <c r="D45" i="6"/>
  <c r="E45" i="6"/>
  <c r="I45" i="6"/>
  <c r="B45" i="6"/>
  <c r="F45" i="6"/>
  <c r="H44" i="6"/>
  <c r="K44" i="6"/>
  <c r="V43" i="7"/>
  <c r="Q42" i="6"/>
  <c r="U42" i="6"/>
  <c r="T42" i="6"/>
  <c r="O42" i="6"/>
  <c r="P42" i="6"/>
  <c r="R42" i="6"/>
  <c r="M42" i="6"/>
  <c r="H45" i="6"/>
  <c r="K45" i="6"/>
  <c r="T43" i="6"/>
  <c r="Q43" i="6"/>
  <c r="O43" i="6"/>
  <c r="P43" i="6"/>
  <c r="U43" i="6"/>
  <c r="R43" i="6"/>
  <c r="M43" i="6"/>
  <c r="S41" i="6"/>
  <c r="V41" i="6"/>
  <c r="S42" i="6"/>
  <c r="V42" i="6"/>
  <c r="S43" i="6"/>
  <c r="V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Hubert Laimer</author>
  </authors>
  <commentList>
    <comment ref="C1" authorId="0" shapeId="0" xr:uid="{E394A5A5-0778-4E4C-BFD8-A4B125922267}">
      <text>
        <r>
          <rPr>
            <b/>
            <sz val="8"/>
            <color indexed="81"/>
            <rFont val="Tahoma"/>
            <family val="2"/>
          </rPr>
          <t>Legende</t>
        </r>
        <r>
          <rPr>
            <sz val="8"/>
            <color indexed="81"/>
            <rFont val="Tahoma"/>
            <family val="2"/>
          </rPr>
          <t xml:space="preserve">
A = Schultag, Arbeitstag
W = Wochenende
B = beweglicher Feiertag, Allerseelen
       Festtag Landespatron
D = dienstfrei § 43 Abs. 1 LDG
       (24.12., 31.12., Karfreitag)
U = unbeweglicher Feiertag, schulfreier Tag
S = Schulfreierklärung durch Verordnung
F = Ferien
</t>
        </r>
      </text>
    </comment>
  </commentList>
</comments>
</file>

<file path=xl/sharedStrings.xml><?xml version="1.0" encoding="utf-8"?>
<sst xmlns="http://schemas.openxmlformats.org/spreadsheetml/2006/main" count="1736" uniqueCount="204">
  <si>
    <t>vollbeschäftigt / teilbeschäftigt</t>
  </si>
  <si>
    <t>Jahresnorm</t>
  </si>
  <si>
    <t>Beschäftigungsausmaß</t>
  </si>
  <si>
    <t>Aufgabenbereich A</t>
  </si>
  <si>
    <t>Aufgabenbereich B</t>
  </si>
  <si>
    <t>Aufgabenbereich C</t>
  </si>
  <si>
    <t>Erfüllung allgemeiner lehramtlicher Pflichten aus dem Dienstrecht und aus dem Schulrecht</t>
  </si>
  <si>
    <t>Klassenführung bzw. Klassenvorstandschaft</t>
  </si>
  <si>
    <t>Vertretung eines verhinderten Lehrers ohne Anspruch auf Mehrdienstleistungsvergütung</t>
  </si>
  <si>
    <t>Teilnahme an verpflichtenden Fortbildungsveranstaltungen</t>
  </si>
  <si>
    <t>Besondere Tätigkeiten im Bereich des Berufsfeldes  (Kustodiate, Schulpartnerschaft, Schulveranstaltungen, Sonstiges)</t>
  </si>
  <si>
    <t>Raum für Notizen</t>
  </si>
  <si>
    <t>Aufgabenbereich C insgesamt</t>
  </si>
  <si>
    <t>fixierte Stunden für lehramtliche Pflichten,
Klassenführung/Klassenvorstandschaft, Vertretung, Fortbildung</t>
  </si>
  <si>
    <t>variable Stunden für besondere Tätigkeiten im Bereich des Berufsfeldes</t>
  </si>
  <si>
    <t>Summe A) - K)</t>
  </si>
  <si>
    <t>A) durch Verminderung
    der Unterrichtsverpflichtung zweckgebunden</t>
  </si>
  <si>
    <t>B) Verwaltung, Organisation, Administration</t>
  </si>
  <si>
    <t>• Verwaltung von Kustodiaten oder Sammlungen</t>
  </si>
  <si>
    <t>• Führung und Verwaltung der Schulbibliothek</t>
  </si>
  <si>
    <t>• Verwaltung von Fachliteratur, Lehrerbibliothek</t>
  </si>
  <si>
    <t>• Administration und Organisation pädagogischer Belange</t>
  </si>
  <si>
    <t>• Tätigkeiten als LeitervertreterIn</t>
  </si>
  <si>
    <t>• Vor-, Auf- und Nachbereitung internationaler Projekte</t>
  </si>
  <si>
    <t>• Wegräumen von Unterrichtsmaterialien bei besonderen Anlässen</t>
  </si>
  <si>
    <t>• Versorgung von Unterrichtsmaterialien im Zuge von Sanierungsarbeiten
   sowie organisatorischen Änderungen im Schulhaus</t>
  </si>
  <si>
    <t>• Koordination von Schulbuffet, Schuljause etc.</t>
  </si>
  <si>
    <t>• Schulraumgestaltung, Gestaltung des Schulhauses, Schulgartens im Rahmen von Projekten</t>
  </si>
  <si>
    <t>• Schulküche: Betreuung, Sicherheit und Hygiene</t>
  </si>
  <si>
    <t>• Unterstützung aller Maßnahmen der Gesundheitserziehung, Vorsorge (Impfungen),
   Hygiene, Gesundheitsprojekte, Schularzt</t>
  </si>
  <si>
    <t>• Sicherheit: Brandschutz, Strahlen, Gefahrenverhütung</t>
  </si>
  <si>
    <t>• Kustodiat: Betreuung von IT- Arbeitsplätzen</t>
  </si>
  <si>
    <t>• Koordination und Durchführung der Schulbuchaktion</t>
  </si>
  <si>
    <t>• Koordination und Durchführung der Schülerfreifahrt</t>
  </si>
  <si>
    <t>• Mitwirkung bei der Erstellung des Stundenplanes, Aufsichtsplanes</t>
  </si>
  <si>
    <t>• Verwaltung der Schreib- und Zeichenrequisiten</t>
  </si>
  <si>
    <t>• Führung einer Schulchronik</t>
  </si>
  <si>
    <t>• Beschaffung von Unterrichtsmaterialien, die weite Wege bedingen</t>
  </si>
  <si>
    <t>• Organisation der Schülereinschreibung</t>
  </si>
  <si>
    <t>• .................</t>
  </si>
  <si>
    <t>C) Tätigkeiten im Zusammenhang mit
     pädagogischen Veranstaltungen</t>
  </si>
  <si>
    <t>• Schulveranstaltungen und schulbezogene Veranstaltungen</t>
  </si>
  <si>
    <t>• Wettkämpfe</t>
  </si>
  <si>
    <t>• Gestaltung von Elternabenden, interkulturelle Treffen, Schüleraustausch</t>
  </si>
  <si>
    <t>D) Pädagogische (organisatorische) Aufgaben</t>
  </si>
  <si>
    <t>• regionale und überregionale Entwicklungstätigkeiten in Bereichen wie z.B. Schulversuche, Projekte</t>
  </si>
  <si>
    <t>• Planung und Erprobung schulautonomer Unterrichtsgegenstände</t>
  </si>
  <si>
    <t>• Tätigkeiten zur Schulentwicklung, Schulqualität, Schulprogrammarbeit, Evaluation</t>
  </si>
  <si>
    <t>• regionale und überregionale Forschungstätigkeit</t>
  </si>
  <si>
    <t>• Prüfungen außerhalb der Unterrichtserteilung (z.B. Externisten-, Einstufungs-, Eignungsprüfungen)</t>
  </si>
  <si>
    <t>• Evaluation von Schülerleistungen</t>
  </si>
  <si>
    <t>• Spezielle Projekte wie Langzeit-/Seminararbeiten, Offenes Lernen etc.</t>
  </si>
  <si>
    <t>• Hospitation auf Grund päd. Aufträge (z.B. Nahtstellenproblematik, Klassenbildung von
   Integrationsklassen, Abschlusslehrgang)</t>
  </si>
  <si>
    <t>• nicht honorierte Gutachtertätigkeit zur Eignungserklärung von Unterrichtsmitteln</t>
  </si>
  <si>
    <t>• Wegzeiten bei Einsatz an mehreren Schulstandorten</t>
  </si>
  <si>
    <t>• systemisch bedingte Team- und Fallbesprechungen</t>
  </si>
  <si>
    <t>• Auswahl und Bestellung von Schulbüchern</t>
  </si>
  <si>
    <t>• Erstellen bzw. Organisation von Unterrichtsmaterial und Unterrichtsmitteln</t>
  </si>
  <si>
    <t>• pädagogische Freizeitleitertätigkeit</t>
  </si>
  <si>
    <t>• Führung von Fachgesprächen</t>
  </si>
  <si>
    <t>• Regelmäßige Mitarbeit in Lernwerkstätten</t>
  </si>
  <si>
    <t>E) Aus - und Fortbildung</t>
  </si>
  <si>
    <t>• Fort-, Aus- und Weiterbildung, die das Ausmaß gemäß § 43 Abs. 3 Z 4 LDG überschreitet
   und im schulischen Interesse liegt</t>
  </si>
  <si>
    <t>F) Koordination</t>
  </si>
  <si>
    <t>• Koordinationsarbeiten im Rahmen der Führung von Expositurklassen</t>
  </si>
  <si>
    <t>• Zusammenarbeit mit schulnahen Institutionen (z.B. Jugendrotkreuz, Buchklub, Schulsparen, ...)</t>
  </si>
  <si>
    <t>• Schulversuchstätigkeiten mit entsprechenden Entwicklungsarbeiten</t>
  </si>
  <si>
    <t>G) Kontakte zu SchülerInnen</t>
  </si>
  <si>
    <t>• systematisch themenbezogene Gespräche mit SchülerInnen</t>
  </si>
  <si>
    <t>• individuelle Beratung</t>
  </si>
  <si>
    <t>• vermehrte pädagogische und administrative Betreuung</t>
  </si>
  <si>
    <t>H) Kontakte zu Eltern</t>
  </si>
  <si>
    <t>• Tätigkeiten im Rahmen der Schulpartnerschaft (Klassen-/Schulforen, Elternabende),
   die über das gesetzlich vorgeschriebene Ausmaß hinausgehen</t>
  </si>
  <si>
    <t>• systematisch geplante Gespräche mit Eltern</t>
  </si>
  <si>
    <t>• Zusammenarbeit mit Elternvereinen</t>
  </si>
  <si>
    <t>• regelmäßige Sprechstunden</t>
  </si>
  <si>
    <t>I) Tätigkeiten in Gremien</t>
  </si>
  <si>
    <t>• Teilnahme an Regionalen Kommissionen</t>
  </si>
  <si>
    <t>• Tätigkeiten und Leistungen gegenüber Land/Bund/innerhalb und außerhalb der EU</t>
  </si>
  <si>
    <t>• Forschungs-und Evaluationsmaßnahmen im Auftrag der Dienstbehörde</t>
  </si>
  <si>
    <t>J) Außenkontakte</t>
  </si>
  <si>
    <t>• regionale und überregionale Besprechungen</t>
  </si>
  <si>
    <t>• Kontakte mit schulischen und außerschulischen Institutionen</t>
  </si>
  <si>
    <t>• Kontake mit Firmen, Schulsponsoring</t>
  </si>
  <si>
    <t>• Formen der Präsentation der Schule</t>
  </si>
  <si>
    <t>• Betreuung von Delegationen und Besuchern</t>
  </si>
  <si>
    <t>• Leitung von kulturellen Einrichtungen</t>
  </si>
  <si>
    <t>• Öffentlichkeitsarbeit für die Schule</t>
  </si>
  <si>
    <t>K) Tätigkeiten, die finanziell abgegolten werden, aber einen
    vermehrten Arbeitsaufwand bedingen</t>
  </si>
  <si>
    <t>• Koordination, Einkauf und Verwaltung von Materialien</t>
  </si>
  <si>
    <t>• Zusammenarbeit mit schulnahen Institutionen</t>
  </si>
  <si>
    <t>Dienstalter über 25 Jahre</t>
  </si>
  <si>
    <t>ja</t>
  </si>
  <si>
    <t>nein</t>
  </si>
  <si>
    <t>Unterrichtsverpflichtung 21 (756)</t>
  </si>
  <si>
    <t>Unterrichtsverpflichtung 22 (792)</t>
  </si>
  <si>
    <t>Klassenführung/Klassenvorstandschaft</t>
  </si>
  <si>
    <t>Verminderung der Unterrichtsverpflichtung</t>
  </si>
  <si>
    <t>Teilzeit / Teilbeschäftigung</t>
  </si>
  <si>
    <t>Teilzeit - Vertragslehrer</t>
  </si>
  <si>
    <t>vollbeschäftigt</t>
  </si>
  <si>
    <t>Teilzeit pragmatisch</t>
  </si>
  <si>
    <t>Matrix Teilzeit UV 20</t>
  </si>
  <si>
    <t>Matrix Teilzeit UV 21</t>
  </si>
  <si>
    <t>Matrix Teilzeit UV 22</t>
  </si>
  <si>
    <t>Teilzeit vertraglich</t>
  </si>
  <si>
    <t>Matrix Teilzeit vertraglich UV 20</t>
  </si>
  <si>
    <t>Matrix Teilzeit vertraglich UV 21</t>
  </si>
  <si>
    <t>Matrix Teilzeit vertraglich UV 22</t>
  </si>
  <si>
    <t>Unterrichtsverpflichtung 22</t>
  </si>
  <si>
    <t>Unterrichtsverpflichtung 21</t>
  </si>
  <si>
    <t>Unterrichtsverpflichtung 20</t>
  </si>
  <si>
    <t>UV</t>
  </si>
  <si>
    <t>Prozent</t>
  </si>
  <si>
    <t>A</t>
  </si>
  <si>
    <t>B</t>
  </si>
  <si>
    <t>C</t>
  </si>
  <si>
    <t>C1</t>
  </si>
  <si>
    <t>C2</t>
  </si>
  <si>
    <t>C3</t>
  </si>
  <si>
    <t>C4</t>
  </si>
  <si>
    <t>C5</t>
  </si>
  <si>
    <t>Einrechnung in die Unterrichtsverpflichtung ( IT, Bibliothek, etc.)  - Auswirkung auf Aufgabenbereich C</t>
  </si>
  <si>
    <t>gesetzliche bzw. bescheidmäßige Unterrichtsverpflichtung</t>
  </si>
  <si>
    <t>Herabsetzung der Unterrichtsverpflichtung</t>
  </si>
  <si>
    <t>"zweckgebunden" im Bereich C:</t>
  </si>
  <si>
    <t>Teilzeit - Pragmatisierte</t>
  </si>
  <si>
    <t xml:space="preserve">• Betreuung von Werkräumen (Sicherheit, Funktionalität) </t>
  </si>
  <si>
    <t>Zähler</t>
  </si>
  <si>
    <t>Schultage</t>
  </si>
  <si>
    <t>Arbeitstage</t>
  </si>
  <si>
    <t>beweglich</t>
  </si>
  <si>
    <t>unbeweglich</t>
  </si>
  <si>
    <t>bew. zählen</t>
  </si>
  <si>
    <t>unbew. zählen</t>
  </si>
  <si>
    <t>Tage gesamt</t>
  </si>
  <si>
    <t>F</t>
  </si>
  <si>
    <t>D</t>
  </si>
  <si>
    <t>U</t>
  </si>
  <si>
    <t>Stunden</t>
  </si>
  <si>
    <t>Öffnungstage</t>
  </si>
  <si>
    <t>Schulwochen</t>
  </si>
  <si>
    <t>A - § 43 Abs. 1 Z 1 LDG</t>
  </si>
  <si>
    <t>JANO-C</t>
  </si>
  <si>
    <t>abzüglich schulautonome Tage</t>
  </si>
  <si>
    <t>Unterrichtsverpflichtung</t>
  </si>
  <si>
    <t>B - § 43 Abs. 1 Z 2 LDG</t>
  </si>
  <si>
    <t>C - § 43 Abs. 1 Z 3 LDG (bis 25 Dienstjahre)</t>
  </si>
  <si>
    <t>C - § 43 Abs. 1 Z 3 LDG (ab 25 Dienstjahre)</t>
  </si>
  <si>
    <t>Zähler
Schultage</t>
  </si>
  <si>
    <t>Zähler
Arbeitstage</t>
  </si>
  <si>
    <t>Kriterium</t>
  </si>
  <si>
    <t>Kategorie im Sinn der Erläuterungen zum LDG</t>
  </si>
  <si>
    <t>W</t>
  </si>
  <si>
    <t>AA</t>
  </si>
  <si>
    <t>Lehrer: Schultag - Beamte: Arbeitstag</t>
  </si>
  <si>
    <t>WW</t>
  </si>
  <si>
    <t>Lehrer: Wochenende - Beamte: Wochenende</t>
  </si>
  <si>
    <t>BB</t>
  </si>
  <si>
    <t>Lehrer: Feiertag beweglich - Beamte: Feiertag beweglich</t>
  </si>
  <si>
    <t>BA</t>
  </si>
  <si>
    <t>Lehrer: Feiertag beweglich - Beamte: Arbeitstag</t>
  </si>
  <si>
    <t>FD</t>
  </si>
  <si>
    <t>Lehrer: Ferien - Beamte: dienstfrei lt. bm:ukk</t>
  </si>
  <si>
    <t>FB</t>
  </si>
  <si>
    <t>Lehrer: Ferien - Beamte: Feiertag beweglich</t>
  </si>
  <si>
    <t>FA</t>
  </si>
  <si>
    <t>Lehrer: Ferien - Beamte: Arbeitstag</t>
  </si>
  <si>
    <t>FW</t>
  </si>
  <si>
    <t>Lehrer: Ferien - Beamte: Wochenende</t>
  </si>
  <si>
    <t>UU</t>
  </si>
  <si>
    <t>Lehrer: Feiertag unbeweglich - Beamte: Feiertag unbeweglich</t>
  </si>
  <si>
    <t>FU</t>
  </si>
  <si>
    <t>Lehrer: Ferien - Beamte: Feiertag unbeweglich</t>
  </si>
  <si>
    <t>S</t>
  </si>
  <si>
    <t>SA</t>
  </si>
  <si>
    <t>Unterrichtsverpflichtung 20 (720)</t>
  </si>
  <si>
    <t>Unterrichtsverpflichtung (20, 21 oder 22)</t>
  </si>
  <si>
    <t>Lehrer: schulfrei Verordnung Schulbehörde - Beamte: Arbeitstag</t>
  </si>
  <si>
    <t>Jahresnorm 
i.d.F. des Budgetbegleitgesetzes 2009</t>
  </si>
  <si>
    <t>Jahresnorm bis 25 Dienstjahre</t>
  </si>
  <si>
    <t>Jahresnorm ab 25 Dienstjahre</t>
  </si>
  <si>
    <t>Verminderung der Unterrichtsverpflichtung
(z. B. IT-Betreuung)</t>
  </si>
  <si>
    <t>• IT-Betreuung, "Floater"</t>
  </si>
  <si>
    <t>Schulleiter/in</t>
  </si>
  <si>
    <t>• Organisation der Schulmilchaktion</t>
  </si>
  <si>
    <t>• begleitende Hilfe und Unterstützung für Lehrer/innen</t>
  </si>
  <si>
    <t>• Tätigkeiten als Interessensvertreter/in, Personalvertretung</t>
  </si>
  <si>
    <t>• Moderator/innentätigkeit im Auftrag der Dienstbehörde</t>
  </si>
  <si>
    <t>• Multiplikator/innentätigkeit im Auftrag der Dienstbehörde</t>
  </si>
  <si>
    <t>• Referent/innentätigkeit im Auftrag der Dienstbehörde</t>
  </si>
  <si>
    <t>• Fachkoordinator/in</t>
  </si>
  <si>
    <t>• Schülerberater/in</t>
  </si>
  <si>
    <t>• Betreuung von Studenten/innen der PH</t>
  </si>
  <si>
    <t>• Freizeitleitertätigkeit im pädagogischen Bereich an ganztägig geführten Schulen</t>
  </si>
  <si>
    <t>• Tätigkeiten in Prüfungskommissionen und ähnlichen Einrichtungen (z.B. Externistenprüfungen)</t>
  </si>
  <si>
    <t>• Tätigkeit als Schöffe/Schöffin</t>
  </si>
  <si>
    <t>ausgeblendete Leerzeilen 371-375 zwecks korrekter Positionierung zur Übernahme in Datei Zusammensetzung Jahresnorm Blatt Parameter</t>
  </si>
  <si>
    <t>Wochentag</t>
  </si>
  <si>
    <t>Schuljahr 2011/2012</t>
  </si>
  <si>
    <t>Der 43. Geburtstag liegt vor dem 1.März des betreffenden Schuljahres</t>
  </si>
  <si>
    <t>Hinweis: Nicht für Lehrpersonen im neuen Dienstrecht "Pädagogischer Dienst" anzuwenden!</t>
  </si>
  <si>
    <t>Zusammensetzung der Jahresnorm -  Berechnung Schuljahr 2025/2026</t>
  </si>
  <si>
    <t>Name der Lehrperson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</si>
</sst>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4" formatCode="[=0]&quot;&quot;;#,##0"/>
    <numFmt numFmtId="175" formatCode="#,##0.0"/>
    <numFmt numFmtId="176" formatCode="#,##0.00&quot; %&quot;"/>
    <numFmt numFmtId="177" formatCode="[=0]&quot;keine&quot;;[=1]#,##0&quot; Wochenstunde&quot;;#,##0&quot; Wochenstunden&quot;"/>
    <numFmt numFmtId="178" formatCode="#,##0&quot; Jahresstunden&quot;"/>
    <numFmt numFmtId="179" formatCode="#,##0.0&quot; Wochenstunden&quot;"/>
    <numFmt numFmtId="181" formatCode="[=0]&quot;&quot;;#,##0.0&quot; Wochenstunden&quot;"/>
    <numFmt numFmtId="182" formatCode="[=0]&quot;&quot;;[=1]#,##0&quot; Wochenstunde&quot;;#,##0&quot; Wochenstunden&quot;"/>
    <numFmt numFmtId="183" formatCode="&quot;Noch zu erfüllen im Aufgabenbereich C: &quot;#,##0&quot; Jahresstunden&quot;"/>
    <numFmt numFmtId="184" formatCode="#,##0&quot; Jahresstunden sind zu erfüllen&quot;"/>
    <numFmt numFmtId="185" formatCode="[=1]#,##0&quot; Jahresstunde&quot;;#,##0&quot; Jahresstunden&quot;"/>
    <numFmt numFmtId="187" formatCode="[Red][=0]&quot;Unterrichtsleistung zu gering für Klassenführung/Klassenvorstandschaft!&quot;;&quot;Klassenführung/Klassenvorstandschaft&quot;"/>
    <numFmt numFmtId="191" formatCode="[Red][=0]&quot;SchulleiterIn - keine Teilzeit möglich!&quot;;&quot;Herabsetzung der Unterrichtsverpflichtung auf&quot;"/>
    <numFmt numFmtId="194" formatCode="ddd\ dd/mm/yyyy"/>
    <numFmt numFmtId="196" formatCode="[=0]&quot;&quot;;#,##0.0"/>
    <numFmt numFmtId="197" formatCode="[=0]&quot;&quot;;#,##0&quot; W&quot;"/>
    <numFmt numFmtId="198" formatCode="#,##0&quot; T&quot;"/>
    <numFmt numFmtId="199" formatCode="General&quot; *)&quot;"/>
    <numFmt numFmtId="201" formatCode="[Red][=0]&quot;Unterrichtsverpflichtung 20 gilt nur für SchulleiterInnen!&quot;;&quot;Unterrichtsverpflichtung (20, 21 oder 22)&quot;"/>
    <numFmt numFmtId="203" formatCode="[Red][=0]&quot;Schulleiter/in - bitte Unterrichtsverpflichtung 20 (720) in Zelle B5 wählen!&quot;;&quot;Schulleiter/in&quot;"/>
    <numFmt numFmtId="204" formatCode="ddd"/>
  </numFmts>
  <fonts count="23" x14ac:knownFonts="1">
    <font>
      <sz val="8"/>
      <name val="Arial"/>
    </font>
    <font>
      <b/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9"/>
      <name val="Arial"/>
      <family val="2"/>
    </font>
    <font>
      <b/>
      <sz val="8"/>
      <color indexed="10"/>
      <name val="Arial"/>
      <family val="2"/>
    </font>
    <font>
      <sz val="6"/>
      <name val="Arial"/>
      <family val="2"/>
    </font>
    <font>
      <sz val="8"/>
      <color indexed="8"/>
      <name val="Arial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13" borderId="0" applyNumberFormat="0" applyBorder="0" applyAlignment="0" applyProtection="0"/>
    <xf numFmtId="0" fontId="2" fillId="0" borderId="0"/>
  </cellStyleXfs>
  <cellXfs count="149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2" applyFont="1" applyAlignment="1" applyProtection="1">
      <alignment horizontal="left"/>
      <protection locked="0"/>
    </xf>
    <xf numFmtId="175" fontId="0" fillId="0" borderId="0" xfId="0" applyNumberForma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174" fontId="3" fillId="0" borderId="0" xfId="2" applyNumberFormat="1" applyFont="1" applyAlignment="1" applyProtection="1">
      <alignment horizontal="left"/>
      <protection locked="0"/>
    </xf>
    <xf numFmtId="182" fontId="0" fillId="0" borderId="0" xfId="0" applyNumberFormat="1" applyAlignment="1" applyProtection="1">
      <alignment horizontal="center"/>
      <protection locked="0"/>
    </xf>
    <xf numFmtId="177" fontId="0" fillId="0" borderId="0" xfId="0" applyNumberForma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Continuous"/>
      <protection hidden="1"/>
    </xf>
    <xf numFmtId="0" fontId="7" fillId="2" borderId="1" xfId="2" applyFont="1" applyFill="1" applyBorder="1" applyAlignment="1" applyProtection="1">
      <alignment vertical="center"/>
      <protection locked="0" hidden="1"/>
    </xf>
    <xf numFmtId="0" fontId="3" fillId="0" borderId="0" xfId="2" applyFont="1" applyAlignment="1" applyProtection="1">
      <alignment horizontal="center"/>
      <protection hidden="1"/>
    </xf>
    <xf numFmtId="0" fontId="8" fillId="0" borderId="0" xfId="2" applyFont="1" applyAlignment="1" applyProtection="1">
      <alignment horizontal="left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187" fontId="8" fillId="0" borderId="0" xfId="2" applyNumberFormat="1" applyFont="1" applyAlignment="1" applyProtection="1">
      <alignment horizontal="left" vertical="center"/>
      <protection hidden="1"/>
    </xf>
    <xf numFmtId="0" fontId="8" fillId="0" borderId="0" xfId="2" applyFont="1" applyAlignment="1" applyProtection="1">
      <alignment horizontal="left" vertical="center" wrapText="1"/>
      <protection hidden="1"/>
    </xf>
    <xf numFmtId="181" fontId="8" fillId="2" borderId="1" xfId="2" applyNumberFormat="1" applyFont="1" applyFill="1" applyBorder="1" applyAlignment="1" applyProtection="1">
      <alignment horizontal="center" vertical="center"/>
      <protection locked="0" hidden="1"/>
    </xf>
    <xf numFmtId="176" fontId="8" fillId="0" borderId="0" xfId="2" applyNumberFormat="1" applyFont="1" applyAlignment="1" applyProtection="1">
      <alignment horizontal="center" vertical="center"/>
      <protection hidden="1"/>
    </xf>
    <xf numFmtId="0" fontId="10" fillId="3" borderId="2" xfId="2" applyFont="1" applyFill="1" applyBorder="1" applyAlignment="1" applyProtection="1">
      <alignment horizontal="left" vertical="center"/>
      <protection hidden="1"/>
    </xf>
    <xf numFmtId="178" fontId="8" fillId="3" borderId="3" xfId="2" applyNumberFormat="1" applyFont="1" applyFill="1" applyBorder="1" applyAlignment="1" applyProtection="1">
      <alignment horizontal="center" vertical="center"/>
      <protection hidden="1"/>
    </xf>
    <xf numFmtId="0" fontId="10" fillId="3" borderId="4" xfId="2" applyFont="1" applyFill="1" applyBorder="1" applyAlignment="1" applyProtection="1">
      <alignment horizontal="left" vertical="center"/>
      <protection hidden="1"/>
    </xf>
    <xf numFmtId="178" fontId="8" fillId="3" borderId="5" xfId="2" applyNumberFormat="1" applyFont="1" applyFill="1" applyBorder="1" applyAlignment="1" applyProtection="1">
      <alignment horizontal="center" vertical="center"/>
      <protection hidden="1"/>
    </xf>
    <xf numFmtId="0" fontId="10" fillId="3" borderId="0" xfId="2" applyFont="1" applyFill="1" applyBorder="1" applyAlignment="1" applyProtection="1">
      <alignment horizontal="left" vertical="center"/>
      <protection hidden="1"/>
    </xf>
    <xf numFmtId="178" fontId="8" fillId="3" borderId="0" xfId="2" applyNumberFormat="1" applyFont="1" applyFill="1" applyBorder="1" applyAlignment="1" applyProtection="1">
      <alignment horizontal="center" vertical="center"/>
      <protection hidden="1"/>
    </xf>
    <xf numFmtId="0" fontId="10" fillId="4" borderId="2" xfId="2" applyFont="1" applyFill="1" applyBorder="1" applyAlignment="1" applyProtection="1">
      <alignment horizontal="left" vertical="center"/>
      <protection hidden="1"/>
    </xf>
    <xf numFmtId="185" fontId="8" fillId="4" borderId="3" xfId="2" applyNumberFormat="1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185" fontId="8" fillId="4" borderId="7" xfId="2" applyNumberFormat="1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left" vertical="center" wrapText="1"/>
      <protection hidden="1"/>
    </xf>
    <xf numFmtId="178" fontId="8" fillId="5" borderId="7" xfId="2" applyNumberFormat="1" applyFont="1" applyFill="1" applyBorder="1" applyAlignment="1" applyProtection="1">
      <alignment horizontal="center" vertical="center"/>
      <protection hidden="1"/>
    </xf>
    <xf numFmtId="0" fontId="9" fillId="5" borderId="4" xfId="0" applyFont="1" applyFill="1" applyBorder="1" applyAlignment="1" applyProtection="1">
      <alignment horizontal="left" vertical="center" wrapText="1"/>
      <protection hidden="1"/>
    </xf>
    <xf numFmtId="178" fontId="8" fillId="5" borderId="5" xfId="2" applyNumberFormat="1" applyFont="1" applyFill="1" applyBorder="1" applyAlignment="1" applyProtection="1">
      <alignment horizontal="center" vertical="center"/>
      <protection hidden="1"/>
    </xf>
    <xf numFmtId="0" fontId="1" fillId="0" borderId="0" xfId="2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83" fontId="12" fillId="0" borderId="0" xfId="0" applyNumberFormat="1" applyFont="1" applyAlignment="1" applyProtection="1">
      <alignment horizontal="left" vertical="center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174" fontId="7" fillId="3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3" fontId="4" fillId="0" borderId="0" xfId="0" applyNumberFormat="1" applyFont="1" applyAlignment="1" applyProtection="1">
      <alignment horizontal="left" vertical="center" wrapText="1"/>
      <protection hidden="1"/>
    </xf>
    <xf numFmtId="174" fontId="4" fillId="3" borderId="8" xfId="0" applyNumberFormat="1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183" fontId="12" fillId="0" borderId="0" xfId="0" applyNumberFormat="1" applyFont="1" applyAlignment="1" applyProtection="1">
      <alignment horizontal="left" vertical="center" wrapText="1"/>
      <protection hidden="1"/>
    </xf>
    <xf numFmtId="174" fontId="12" fillId="6" borderId="8" xfId="0" applyNumberFormat="1" applyFont="1" applyFill="1" applyBorder="1" applyAlignment="1" applyProtection="1">
      <alignment horizontal="center" vertical="center"/>
      <protection hidden="1"/>
    </xf>
    <xf numFmtId="184" fontId="12" fillId="0" borderId="0" xfId="0" applyNumberFormat="1" applyFont="1" applyAlignment="1" applyProtection="1">
      <alignment horizontal="left" vertical="center"/>
      <protection hidden="1"/>
    </xf>
    <xf numFmtId="174" fontId="7" fillId="3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174" fontId="12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174" fontId="0" fillId="3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wrapText="1"/>
      <protection hidden="1"/>
    </xf>
    <xf numFmtId="0" fontId="9" fillId="2" borderId="1" xfId="0" applyFont="1" applyFill="1" applyBorder="1" applyProtection="1">
      <protection locked="0"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0" borderId="9" xfId="2" applyFont="1" applyBorder="1" applyAlignment="1" applyProtection="1">
      <alignment horizontal="centerContinuous"/>
      <protection locked="0" hidden="1"/>
    </xf>
    <xf numFmtId="0" fontId="6" fillId="0" borderId="10" xfId="2" applyFont="1" applyBorder="1" applyAlignment="1" applyProtection="1">
      <alignment horizontal="centerContinuous"/>
      <protection locked="0" hidden="1"/>
    </xf>
    <xf numFmtId="0" fontId="6" fillId="0" borderId="11" xfId="2" applyFont="1" applyBorder="1" applyAlignment="1" applyProtection="1">
      <alignment horizontal="centerContinuous"/>
      <protection locked="0" hidden="1"/>
    </xf>
    <xf numFmtId="0" fontId="3" fillId="0" borderId="0" xfId="2" applyFont="1" applyBorder="1" applyProtection="1">
      <protection locked="0" hidden="1"/>
    </xf>
    <xf numFmtId="0" fontId="3" fillId="0" borderId="12" xfId="2" applyFont="1" applyBorder="1" applyAlignment="1" applyProtection="1">
      <alignment horizontal="center"/>
      <protection locked="0" hidden="1"/>
    </xf>
    <xf numFmtId="0" fontId="3" fillId="0" borderId="0" xfId="2" applyFont="1" applyBorder="1" applyAlignment="1" applyProtection="1">
      <alignment horizontal="center"/>
      <protection locked="0" hidden="1"/>
    </xf>
    <xf numFmtId="0" fontId="3" fillId="0" borderId="13" xfId="2" applyFont="1" applyBorder="1" applyAlignment="1" applyProtection="1">
      <alignment horizontal="center"/>
      <protection locked="0" hidden="1"/>
    </xf>
    <xf numFmtId="1" fontId="1" fillId="6" borderId="14" xfId="2" applyNumberFormat="1" applyFont="1" applyFill="1" applyBorder="1" applyAlignment="1" applyProtection="1">
      <alignment horizontal="center"/>
      <protection locked="0" hidden="1"/>
    </xf>
    <xf numFmtId="1" fontId="1" fillId="0" borderId="0" xfId="2" applyNumberFormat="1" applyFont="1" applyBorder="1" applyAlignment="1" applyProtection="1">
      <alignment horizontal="center"/>
      <protection locked="0" hidden="1"/>
    </xf>
    <xf numFmtId="176" fontId="4" fillId="0" borderId="0" xfId="2" applyNumberFormat="1" applyFont="1" applyBorder="1" applyAlignment="1" applyProtection="1">
      <alignment horizontal="center"/>
      <protection locked="0" hidden="1"/>
    </xf>
    <xf numFmtId="3" fontId="1" fillId="6" borderId="1" xfId="2" applyNumberFormat="1" applyFont="1" applyFill="1" applyBorder="1" applyAlignment="1" applyProtection="1">
      <alignment horizontal="center"/>
      <protection locked="0" hidden="1"/>
    </xf>
    <xf numFmtId="3" fontId="4" fillId="0" borderId="0" xfId="2" applyNumberFormat="1" applyFont="1" applyBorder="1" applyAlignment="1" applyProtection="1">
      <alignment horizontal="center"/>
      <protection locked="0" hidden="1"/>
    </xf>
    <xf numFmtId="3" fontId="4" fillId="0" borderId="13" xfId="2" applyNumberFormat="1" applyFont="1" applyBorder="1" applyAlignment="1" applyProtection="1">
      <alignment horizontal="center"/>
      <protection locked="0" hidden="1"/>
    </xf>
    <xf numFmtId="1" fontId="3" fillId="0" borderId="0" xfId="2" applyNumberFormat="1" applyFont="1" applyBorder="1" applyAlignment="1" applyProtection="1">
      <alignment horizontal="center"/>
      <protection locked="0" hidden="1"/>
    </xf>
    <xf numFmtId="176" fontId="3" fillId="0" borderId="0" xfId="2" applyNumberFormat="1" applyFont="1" applyBorder="1" applyAlignment="1" applyProtection="1">
      <alignment horizontal="center"/>
      <protection locked="0" hidden="1"/>
    </xf>
    <xf numFmtId="3" fontId="3" fillId="0" borderId="0" xfId="2" applyNumberFormat="1" applyFont="1" applyBorder="1" applyAlignment="1" applyProtection="1">
      <alignment horizontal="center"/>
      <protection locked="0" hidden="1"/>
    </xf>
    <xf numFmtId="3" fontId="3" fillId="0" borderId="13" xfId="2" applyNumberFormat="1" applyFont="1" applyBorder="1" applyAlignment="1" applyProtection="1">
      <alignment horizontal="center"/>
      <protection locked="0" hidden="1"/>
    </xf>
    <xf numFmtId="3" fontId="1" fillId="0" borderId="12" xfId="0" applyNumberFormat="1" applyFont="1" applyBorder="1" applyAlignment="1" applyProtection="1">
      <alignment horizontal="left"/>
      <protection locked="0" hidden="1"/>
    </xf>
    <xf numFmtId="3" fontId="0" fillId="0" borderId="0" xfId="0" applyNumberFormat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0" fillId="0" borderId="13" xfId="0" applyBorder="1" applyProtection="1">
      <protection locked="0" hidden="1"/>
    </xf>
    <xf numFmtId="3" fontId="4" fillId="0" borderId="12" xfId="2" applyNumberFormat="1" applyFont="1" applyBorder="1" applyAlignment="1" applyProtection="1">
      <alignment horizontal="center"/>
      <protection locked="0" hidden="1"/>
    </xf>
    <xf numFmtId="3" fontId="4" fillId="0" borderId="12" xfId="2" applyNumberFormat="1" applyFont="1" applyBorder="1" applyAlignment="1" applyProtection="1">
      <alignment horizontal="left"/>
      <protection locked="0" hidden="1"/>
    </xf>
    <xf numFmtId="175" fontId="4" fillId="0" borderId="12" xfId="2" applyNumberFormat="1" applyFont="1" applyBorder="1" applyAlignment="1" applyProtection="1">
      <alignment horizontal="center"/>
      <protection locked="0" hidden="1"/>
    </xf>
    <xf numFmtId="3" fontId="0" fillId="5" borderId="1" xfId="0" applyNumberFormat="1" applyFill="1" applyBorder="1" applyAlignment="1" applyProtection="1">
      <alignment horizontal="center"/>
      <protection locked="0" hidden="1"/>
    </xf>
    <xf numFmtId="0" fontId="0" fillId="0" borderId="15" xfId="0" applyBorder="1" applyProtection="1">
      <protection locked="0" hidden="1"/>
    </xf>
    <xf numFmtId="0" fontId="0" fillId="0" borderId="16" xfId="0" applyBorder="1" applyProtection="1">
      <protection locked="0" hidden="1"/>
    </xf>
    <xf numFmtId="3" fontId="3" fillId="0" borderId="16" xfId="2" applyNumberFormat="1" applyFont="1" applyBorder="1" applyAlignment="1" applyProtection="1">
      <alignment horizontal="center"/>
      <protection locked="0" hidden="1"/>
    </xf>
    <xf numFmtId="3" fontId="0" fillId="0" borderId="16" xfId="0" applyNumberFormat="1" applyBorder="1" applyAlignment="1" applyProtection="1">
      <alignment horizontal="center"/>
      <protection locked="0" hidden="1"/>
    </xf>
    <xf numFmtId="0" fontId="0" fillId="0" borderId="17" xfId="0" applyBorder="1" applyProtection="1">
      <protection locked="0" hidden="1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/>
      <protection hidden="1"/>
    </xf>
    <xf numFmtId="191" fontId="8" fillId="0" borderId="0" xfId="2" applyNumberFormat="1" applyFont="1" applyAlignment="1" applyProtection="1">
      <alignment horizontal="left" vertical="center"/>
      <protection hidden="1"/>
    </xf>
    <xf numFmtId="175" fontId="4" fillId="0" borderId="0" xfId="2" applyNumberFormat="1" applyFont="1" applyBorder="1" applyAlignment="1" applyProtection="1">
      <alignment horizontal="center"/>
      <protection locked="0" hidden="1"/>
    </xf>
    <xf numFmtId="174" fontId="0" fillId="0" borderId="0" xfId="0" applyNumberFormat="1" applyAlignment="1">
      <alignment horizontal="center"/>
    </xf>
    <xf numFmtId="19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19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97" fontId="0" fillId="0" borderId="0" xfId="0" applyNumberFormat="1" applyAlignment="1">
      <alignment horizontal="center"/>
    </xf>
    <xf numFmtId="198" fontId="0" fillId="0" borderId="0" xfId="0" applyNumberFormat="1" applyAlignment="1">
      <alignment horizontal="center"/>
    </xf>
    <xf numFmtId="196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74" fontId="4" fillId="0" borderId="0" xfId="0" applyNumberFormat="1" applyFont="1" applyAlignment="1">
      <alignment horizontal="center"/>
    </xf>
    <xf numFmtId="3" fontId="4" fillId="4" borderId="1" xfId="2" applyNumberFormat="1" applyFont="1" applyFill="1" applyBorder="1" applyAlignment="1" applyProtection="1">
      <alignment horizontal="center"/>
      <protection locked="0" hidden="1"/>
    </xf>
    <xf numFmtId="3" fontId="3" fillId="4" borderId="1" xfId="2" applyNumberFormat="1" applyFont="1" applyFill="1" applyBorder="1" applyAlignment="1" applyProtection="1">
      <alignment horizontal="center"/>
      <protection locked="0" hidden="1"/>
    </xf>
    <xf numFmtId="0" fontId="3" fillId="0" borderId="0" xfId="2" applyFont="1" applyBorder="1" applyAlignment="1" applyProtection="1">
      <alignment horizontal="left"/>
      <protection locked="0" hidden="1"/>
    </xf>
    <xf numFmtId="3" fontId="8" fillId="0" borderId="0" xfId="2" applyNumberFormat="1" applyFont="1" applyAlignment="1" applyProtection="1">
      <alignment horizontal="center" vertical="center"/>
      <protection hidden="1"/>
    </xf>
    <xf numFmtId="201" fontId="8" fillId="0" borderId="0" xfId="2" applyNumberFormat="1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wrapText="1"/>
    </xf>
    <xf numFmtId="0" fontId="0" fillId="7" borderId="1" xfId="0" applyFill="1" applyBorder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174" fontId="15" fillId="0" borderId="0" xfId="0" applyNumberFormat="1" applyFont="1" applyAlignment="1">
      <alignment horizontal="center"/>
    </xf>
    <xf numFmtId="199" fontId="16" fillId="0" borderId="0" xfId="0" applyNumberFormat="1" applyFont="1" applyAlignment="1">
      <alignment horizontal="center"/>
    </xf>
    <xf numFmtId="203" fontId="8" fillId="0" borderId="0" xfId="2" applyNumberFormat="1" applyFont="1" applyAlignment="1" applyProtection="1">
      <alignment horizontal="left" vertical="center"/>
      <protection hidden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/>
    </xf>
    <xf numFmtId="0" fontId="18" fillId="0" borderId="0" xfId="0" applyFont="1" applyAlignment="1">
      <alignment horizontal="left"/>
    </xf>
    <xf numFmtId="199" fontId="0" fillId="0" borderId="0" xfId="0" applyNumberFormat="1" applyAlignment="1">
      <alignment horizontal="center"/>
    </xf>
    <xf numFmtId="17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6" fillId="0" borderId="0" xfId="2" applyFont="1" applyAlignment="1" applyProtection="1">
      <alignment horizontal="centerContinuous" vertical="top"/>
      <protection hidden="1"/>
    </xf>
    <xf numFmtId="204" fontId="0" fillId="0" borderId="0" xfId="0" applyNumberFormat="1" applyAlignment="1">
      <alignment horizontal="center"/>
    </xf>
    <xf numFmtId="0" fontId="10" fillId="14" borderId="18" xfId="2" applyFont="1" applyFill="1" applyBorder="1" applyAlignment="1" applyProtection="1">
      <alignment horizontal="left" vertical="center" wrapText="1"/>
      <protection hidden="1"/>
    </xf>
    <xf numFmtId="178" fontId="10" fillId="14" borderId="19" xfId="2" applyNumberFormat="1" applyFont="1" applyFill="1" applyBorder="1" applyAlignment="1" applyProtection="1">
      <alignment horizontal="center" vertical="center"/>
      <protection hidden="1"/>
    </xf>
    <xf numFmtId="178" fontId="20" fillId="5" borderId="7" xfId="2" applyNumberFormat="1" applyFont="1" applyFill="1" applyBorder="1" applyAlignment="1" applyProtection="1">
      <alignment horizontal="center" vertical="center"/>
      <protection hidden="1"/>
    </xf>
    <xf numFmtId="0" fontId="21" fillId="0" borderId="0" xfId="2" applyFont="1" applyAlignment="1" applyProtection="1">
      <alignment horizontal="right" vertical="center"/>
      <protection hidden="1"/>
    </xf>
    <xf numFmtId="0" fontId="22" fillId="13" borderId="0" xfId="1" applyFont="1" applyAlignment="1" applyProtection="1">
      <alignment horizontal="center" vertical="center" wrapText="1"/>
      <protection hidden="1"/>
    </xf>
    <xf numFmtId="0" fontId="10" fillId="15" borderId="18" xfId="2" applyFont="1" applyFill="1" applyBorder="1" applyAlignment="1" applyProtection="1">
      <alignment horizontal="left" vertical="center"/>
      <protection hidden="1"/>
    </xf>
    <xf numFmtId="179" fontId="10" fillId="15" borderId="19" xfId="2" applyNumberFormat="1" applyFont="1" applyFill="1" applyBorder="1" applyAlignment="1" applyProtection="1">
      <alignment horizontal="center" vertical="center"/>
      <protection hidden="1"/>
    </xf>
    <xf numFmtId="0" fontId="3" fillId="0" borderId="2" xfId="2" applyFont="1" applyBorder="1" applyAlignment="1" applyProtection="1">
      <alignment horizontal="left"/>
      <protection locked="0" hidden="1"/>
    </xf>
    <xf numFmtId="0" fontId="3" fillId="0" borderId="3" xfId="2" applyFont="1" applyBorder="1" applyAlignment="1" applyProtection="1">
      <alignment horizontal="left"/>
      <protection locked="0" hidden="1"/>
    </xf>
    <xf numFmtId="0" fontId="3" fillId="0" borderId="6" xfId="2" applyFont="1" applyBorder="1" applyAlignment="1" applyProtection="1">
      <alignment horizontal="left"/>
      <protection locked="0" hidden="1"/>
    </xf>
    <xf numFmtId="0" fontId="3" fillId="0" borderId="7" xfId="2" applyFont="1" applyBorder="1" applyAlignment="1" applyProtection="1">
      <alignment horizontal="left"/>
      <protection locked="0" hidden="1"/>
    </xf>
    <xf numFmtId="0" fontId="3" fillId="0" borderId="4" xfId="2" applyFont="1" applyBorder="1" applyAlignment="1" applyProtection="1">
      <alignment horizontal="left"/>
      <protection locked="0" hidden="1"/>
    </xf>
    <xf numFmtId="0" fontId="3" fillId="0" borderId="5" xfId="2" applyFont="1" applyBorder="1" applyAlignment="1" applyProtection="1">
      <alignment horizontal="left"/>
      <protection locked="0" hidden="1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wrapText="1"/>
    </xf>
  </cellXfs>
  <cellStyles count="3">
    <cellStyle name="Schlecht" xfId="1" builtinId="27"/>
    <cellStyle name="Standard" xfId="0" builtinId="0"/>
    <cellStyle name="Standard_Tabelle1" xfId="2" xr:uid="{EA0C78D2-819D-485C-8E40-89599ADEB77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2" fmlaLink="Parameter!$C$1" fmlaRange="Parameter!$B$1:$B$2" noThreeD="1" sel="2" val="0"/>
</file>

<file path=xl/ctrlProps/ctrlProp2.xml><?xml version="1.0" encoding="utf-8"?>
<formControlPr xmlns="http://schemas.microsoft.com/office/spreadsheetml/2009/9/main" objectType="Drop" dropLines="3" dropStyle="combo" dx="22" fmlaLink="Parameter!$B$4" fmlaRange="Parameter!$A$4:$A$6" noThreeD="1" sel="2" val="0"/>
</file>

<file path=xl/ctrlProps/ctrlProp3.xml><?xml version="1.0" encoding="utf-8"?>
<formControlPr xmlns="http://schemas.microsoft.com/office/spreadsheetml/2009/9/main" objectType="Drop" dropLines="3" dropStyle="combo" dx="22" fmlaLink="Parameter!$C$17" fmlaRange="Parameter!$B$17:$B$19" noThreeD="1" sel="3" val="0"/>
</file>

<file path=xl/ctrlProps/ctrlProp4.xml><?xml version="1.0" encoding="utf-8"?>
<formControlPr xmlns="http://schemas.microsoft.com/office/spreadsheetml/2009/9/main" objectType="Drop" dropLines="11" dropStyle="combo" dx="22" fmlaLink="Parameter!$C$22" fmlaRange="Parameter!$B$22:$B$43" noThreeD="1" sel="1" val="0"/>
</file>

<file path=xl/ctrlProps/ctrlProp5.xml><?xml version="1.0" encoding="utf-8"?>
<formControlPr xmlns="http://schemas.microsoft.com/office/spreadsheetml/2009/9/main" objectType="Drop" dropLines="2" dropStyle="combo" dx="22" fmlaLink="Parameter!$C$11" fmlaRange="Parameter!$B$11:$B$12" noThreeD="1" sel="2" val="0"/>
</file>

<file path=xl/ctrlProps/ctrlProp6.xml><?xml version="1.0" encoding="utf-8"?>
<formControlPr xmlns="http://schemas.microsoft.com/office/spreadsheetml/2009/9/main" objectType="Drop" dropLines="2" dropStyle="combo" dx="22" fmlaLink="Parameter!$C$14" fmlaRange="Parameter!$B$14:$B$15" noThreeD="1" sel="2" val="0"/>
</file>

<file path=xl/ctrlProps/ctrlProp7.xml><?xml version="1.0" encoding="utf-8"?>
<formControlPr xmlns="http://schemas.microsoft.com/office/spreadsheetml/2009/9/main" objectType="Drop" dropLines="2" dropStyle="combo" dx="22" fmlaLink="Parameter!$C$8" fmlaRange="Parameter!$B$8:$B$9" noThreeD="1" sel="2" val="0"/>
</file>

<file path=xl/ctrlProps/ctrlProp8.xml><?xml version="1.0" encoding="utf-8"?>
<formControlPr xmlns="http://schemas.microsoft.com/office/spreadsheetml/2009/9/main" objectType="Drop" dropLines="11" dropStyle="combo" dx="22" fmlaLink="Parameter!$C$46" fmlaRange="Parameter!$B$46:$B$67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76200</xdr:rowOff>
        </xdr:from>
        <xdr:to>
          <xdr:col>1</xdr:col>
          <xdr:colOff>771525</xdr:colOff>
          <xdr:row>3</xdr:row>
          <xdr:rowOff>314325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95B3AAF-6F2C-AADE-4BC8-38B7E1E20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76200</xdr:rowOff>
        </xdr:from>
        <xdr:to>
          <xdr:col>1</xdr:col>
          <xdr:colOff>2000250</xdr:colOff>
          <xdr:row>4</xdr:row>
          <xdr:rowOff>304800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B2E159C-016A-073A-E03E-119DB06CE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76200</xdr:rowOff>
        </xdr:from>
        <xdr:to>
          <xdr:col>1</xdr:col>
          <xdr:colOff>2009775</xdr:colOff>
          <xdr:row>9</xdr:row>
          <xdr:rowOff>314325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3B47B72-FDFB-B395-9437-21681BDCA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95250</xdr:rowOff>
        </xdr:from>
        <xdr:to>
          <xdr:col>1</xdr:col>
          <xdr:colOff>1514475</xdr:colOff>
          <xdr:row>10</xdr:row>
          <xdr:rowOff>323850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A14BEBC-75B6-800A-6D1C-07A7A6318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57150</xdr:rowOff>
        </xdr:from>
        <xdr:to>
          <xdr:col>1</xdr:col>
          <xdr:colOff>771525</xdr:colOff>
          <xdr:row>6</xdr:row>
          <xdr:rowOff>295275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C7C226D-7ED1-FDC5-E03D-C679E2DA62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85725</xdr:rowOff>
        </xdr:from>
        <xdr:to>
          <xdr:col>1</xdr:col>
          <xdr:colOff>771525</xdr:colOff>
          <xdr:row>7</xdr:row>
          <xdr:rowOff>323850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8157888-5107-261F-E913-CFD85D4A3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57150</xdr:rowOff>
        </xdr:from>
        <xdr:to>
          <xdr:col>1</xdr:col>
          <xdr:colOff>771525</xdr:colOff>
          <xdr:row>5</xdr:row>
          <xdr:rowOff>295275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4C67224-B8A0-CEF3-DECB-C996F9FAC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95250</xdr:rowOff>
        </xdr:from>
        <xdr:to>
          <xdr:col>1</xdr:col>
          <xdr:colOff>1514475</xdr:colOff>
          <xdr:row>11</xdr:row>
          <xdr:rowOff>323850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B5A8FDB-C055-97EC-0722-B202FB8369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BF06-2F4A-4783-A6BE-DCCCF0936C3B}">
  <sheetPr codeName="Tabelle1">
    <pageSetUpPr fitToPage="1"/>
  </sheetPr>
  <dimension ref="A1:IU33"/>
  <sheetViews>
    <sheetView showGridLines="0" tabSelected="1" workbookViewId="0">
      <selection activeCell="A2" sqref="A2"/>
    </sheetView>
  </sheetViews>
  <sheetFormatPr baseColWidth="10" defaultColWidth="0" defaultRowHeight="15" customHeight="1" zeroHeight="1" x14ac:dyDescent="0.2"/>
  <cols>
    <col min="1" max="1" width="71.83203125" style="1" customWidth="1"/>
    <col min="2" max="2" width="45.33203125" style="1" customWidth="1"/>
    <col min="3" max="3" width="0.1640625" style="1" customWidth="1"/>
    <col min="4" max="10" width="10.83203125" style="1" hidden="1" customWidth="1"/>
    <col min="11" max="255" width="13.33203125" style="2" hidden="1"/>
    <col min="256" max="16384" width="4.33203125" style="2" hidden="1"/>
  </cols>
  <sheetData>
    <row r="1" spans="1:2" ht="35.1" customHeight="1" x14ac:dyDescent="0.2">
      <c r="A1" s="132" t="s">
        <v>202</v>
      </c>
      <c r="B1" s="13"/>
    </row>
    <row r="2" spans="1:2" ht="39" customHeight="1" x14ac:dyDescent="0.2">
      <c r="A2" s="14" t="s">
        <v>203</v>
      </c>
      <c r="B2" s="138" t="s">
        <v>201</v>
      </c>
    </row>
    <row r="3" spans="1:2" ht="20.100000000000001" customHeight="1" x14ac:dyDescent="0.2">
      <c r="A3" s="15"/>
      <c r="B3" s="15"/>
    </row>
    <row r="4" spans="1:2" ht="30" customHeight="1" x14ac:dyDescent="0.2">
      <c r="A4" s="16" t="s">
        <v>200</v>
      </c>
      <c r="B4" s="17"/>
    </row>
    <row r="5" spans="1:2" ht="30" customHeight="1" x14ac:dyDescent="0.2">
      <c r="A5" s="112" t="s">
        <v>177</v>
      </c>
      <c r="B5" s="17"/>
    </row>
    <row r="6" spans="1:2" ht="30" customHeight="1" x14ac:dyDescent="0.2">
      <c r="A6" s="125">
        <f>IF(AND(Parameter!$C$8=1,Parameter!$B$4&lt;&gt;1),0,1)</f>
        <v>1</v>
      </c>
      <c r="B6" s="17"/>
    </row>
    <row r="7" spans="1:2" ht="30" customHeight="1" x14ac:dyDescent="0.2">
      <c r="A7" s="18">
        <f>IF(Parameter!$C$8=1,"Klassenführung/-vorstandschaft - keine Berücksichtigung in C (Leiter/in)",IF(AND(Parameter!$C$11=1,'Zusammensetzung der Jahresnorm'!$B$22=0),0,1))</f>
        <v>1</v>
      </c>
      <c r="B7" s="17"/>
    </row>
    <row r="8" spans="1:2" ht="30" customHeight="1" x14ac:dyDescent="0.2">
      <c r="A8" s="19" t="s">
        <v>182</v>
      </c>
      <c r="B8" s="17"/>
    </row>
    <row r="9" spans="1:2" ht="30" customHeight="1" x14ac:dyDescent="0.2">
      <c r="A9" s="137" t="str">
        <f>IF(Parameter!$C$14=1,IF($B$9&gt;0,"Ausmaß der Verminderung der Unterrichtsverpflichtung","Ausmaß der Verminderung in Zelle B9 eingeben!"),IF($B$9&gt;0,"Bitte Zelle B9 auf Null setzen",""))</f>
        <v/>
      </c>
      <c r="B9" s="20"/>
    </row>
    <row r="10" spans="1:2" ht="30" customHeight="1" x14ac:dyDescent="0.2">
      <c r="A10" s="18" t="s">
        <v>0</v>
      </c>
      <c r="B10" s="17"/>
    </row>
    <row r="11" spans="1:2" ht="30" customHeight="1" x14ac:dyDescent="0.2">
      <c r="A11" s="95" t="str">
        <f>IF(Parameter!$C$17=3,"",IF(AND(Parameter!$C$8=1,OR(Parameter!$C$17=1,Parameter!$C$17=2)),0,IF(Parameter!$C$17=2,"",1)))</f>
        <v/>
      </c>
      <c r="B11" s="17"/>
    </row>
    <row r="12" spans="1:2" ht="30" customHeight="1" x14ac:dyDescent="0.2">
      <c r="A12" s="137" t="str">
        <f>IF(Parameter!$C$8=1,"",IF(Parameter!$C$17=2,"Beschäftigungsausmaß laut Dienstvertrag",IF($B$12&gt;0,"Bitte in Zelle B10 ''Teilzeit - Vertragslehrer'' auswählen bzw. B12 auf blank","")))</f>
        <v/>
      </c>
      <c r="B12" s="17"/>
    </row>
    <row r="13" spans="1:2" ht="20.100000000000001" customHeight="1" x14ac:dyDescent="0.2">
      <c r="A13" s="111"/>
      <c r="B13" s="17"/>
    </row>
    <row r="14" spans="1:2" ht="30" customHeight="1" x14ac:dyDescent="0.2">
      <c r="A14" s="134" t="str">
        <f>IF(Parameter!$C$1=2,'Jahresnorm Berechnung Werte'!A384&amp;"
nach Maßgabe des Beschäftigungsausmaßes",IF(Parameter!$C$1=1,'Jahresnorm Berechnung Werte'!A385&amp;"
nach Maßgabe des Beschäftigungsausmaßes",""))</f>
        <v>Jahresnorm bis 25 Dienstjahre
nach Maßgabe des Beschäftigungsausmaßes</v>
      </c>
      <c r="B14" s="135">
        <f>IF(Parameter!$B$4=3,Matrix!$B$9,IF(Parameter!$B$4=2,Matrix!$M$9,IF(Parameter!$B$4=1,Matrix!$X$9,"")))</f>
        <v>1776</v>
      </c>
    </row>
    <row r="15" spans="1:2" ht="30" customHeight="1" x14ac:dyDescent="0.2">
      <c r="A15" s="139" t="str">
        <f>IF(Parameter!$C$14=1,"verminderte wöchentliche Unterrichtsverpflichtung","wöchentliche Unterrichtsverpflichtung")</f>
        <v>wöchentliche Unterrichtsverpflichtung</v>
      </c>
      <c r="B15" s="140">
        <f>IF(Parameter!$B$4=3,Matrix!$A$11,IF(Parameter!$B$4=2,Matrix!$L$11,IF(Parameter!$B$4=1,Matrix!$W$11,"")))</f>
        <v>21</v>
      </c>
    </row>
    <row r="16" spans="1:2" ht="30" customHeight="1" x14ac:dyDescent="0.2">
      <c r="A16" s="16" t="s">
        <v>2</v>
      </c>
      <c r="B16" s="21">
        <f>IF(Parameter!$B$4=3,Matrix!$C$11,IF(Parameter!$B$4=2,Matrix!$N$11,IF(Parameter!$B$4=1,Matrix!$Y$11,"")))</f>
        <v>100</v>
      </c>
    </row>
    <row r="17" spans="1:2" ht="30" customHeight="1" x14ac:dyDescent="0.2">
      <c r="A17" s="22" t="s">
        <v>3</v>
      </c>
      <c r="B17" s="23">
        <f>IF(Parameter!$B$4=3,Matrix!$D$11,IF(Parameter!$B$4=2,Matrix!$O$11,IF(Parameter!$B$4=1,Matrix!$Z$11,"")))</f>
        <v>756</v>
      </c>
    </row>
    <row r="18" spans="1:2" ht="30" customHeight="1" x14ac:dyDescent="0.2">
      <c r="A18" s="24" t="s">
        <v>4</v>
      </c>
      <c r="B18" s="25">
        <f>IF(Parameter!$B$4=3,Matrix!$E$11,IF(Parameter!$B$4=2,Matrix!$P$11,IF(Parameter!$B$4=1,Matrix!$AA$11,"")))</f>
        <v>630</v>
      </c>
    </row>
    <row r="19" spans="1:2" ht="20.100000000000001" customHeight="1" x14ac:dyDescent="0.2">
      <c r="A19" s="26"/>
      <c r="B19" s="27"/>
    </row>
    <row r="20" spans="1:2" ht="30" customHeight="1" x14ac:dyDescent="0.2">
      <c r="A20" s="28" t="s">
        <v>5</v>
      </c>
      <c r="B20" s="29">
        <f>IF(Parameter!$B$4=3,Matrix!$F$11,IF(Parameter!$B$4=2,Matrix!$Q$11,IF(Parameter!$B$4=1,Matrix!$AB$11,"")))</f>
        <v>390</v>
      </c>
    </row>
    <row r="21" spans="1:2" ht="20.100000000000001" customHeight="1" x14ac:dyDescent="0.2">
      <c r="A21" s="30" t="s">
        <v>6</v>
      </c>
      <c r="B21" s="31">
        <f>IF(Parameter!$B$4=3,Matrix!$G$11,IF(Parameter!$B$4=2,Matrix!$R$11,IF(Parameter!$B$4=1,Matrix!$AC$11,"")))</f>
        <v>100</v>
      </c>
    </row>
    <row r="22" spans="1:2" ht="20.100000000000001" customHeight="1" x14ac:dyDescent="0.2">
      <c r="A22" s="30" t="s">
        <v>7</v>
      </c>
      <c r="B22" s="31">
        <f>IF(Parameter!$B$4=3,Matrix!$H$11,IF(Parameter!$B$4=2,Matrix!$S$11,IF(Parameter!$B$4=1,Matrix!$AD$11,"")))</f>
        <v>0</v>
      </c>
    </row>
    <row r="23" spans="1:2" ht="20.100000000000001" customHeight="1" x14ac:dyDescent="0.2">
      <c r="A23" s="30" t="s">
        <v>8</v>
      </c>
      <c r="B23" s="31">
        <f>IF(Parameter!$B$4=3,Matrix!$I$11,IF(Parameter!$B$4=2,Matrix!$T$11,IF(Parameter!$B$4=1,Matrix!$AE$11,"")))</f>
        <v>20</v>
      </c>
    </row>
    <row r="24" spans="1:2" ht="20.100000000000001" customHeight="1" x14ac:dyDescent="0.2">
      <c r="A24" s="30" t="s">
        <v>9</v>
      </c>
      <c r="B24" s="31">
        <f>IF(Parameter!$B$4=3,Matrix!$J$11,IF(Parameter!$B$4=2,Matrix!$U$11,IF(Parameter!$B$4=1,Matrix!$AF$11,"")))</f>
        <v>15</v>
      </c>
    </row>
    <row r="25" spans="1:2" ht="20.100000000000001" customHeight="1" x14ac:dyDescent="0.2">
      <c r="A25" s="32" t="s">
        <v>10</v>
      </c>
      <c r="B25" s="136">
        <f>IF(Parameter!$B$4=3,Matrix!$K$11,IF(Parameter!$B$4=2,Matrix!$V$11,IF(Parameter!$B$4=1,Matrix!$AG$11,"")))</f>
        <v>255</v>
      </c>
    </row>
    <row r="26" spans="1:2" ht="20.100000000000001" customHeight="1" x14ac:dyDescent="0.2">
      <c r="A26" s="32" t="str">
        <f>IF(Parameter!$C$14=1,"                                                  davon durch Verminderung der Unterrichtsverpflichtung zweckgebunden","")</f>
        <v/>
      </c>
      <c r="B26" s="33" t="str">
        <f>IF(Parameter!$C$14=1,IF(Parameter!$B$4=3,Matrix!$D$12,IF(Parameter!$B$4=2,Matrix!$O$12,IF(Parameter!$B$4=1,Matrix!$Z$12,""))),"")</f>
        <v/>
      </c>
    </row>
    <row r="27" spans="1:2" ht="20.100000000000001" customHeight="1" x14ac:dyDescent="0.2">
      <c r="A27" s="34" t="str">
        <f>IF($B$26&lt;&gt;"","                                                  Rest","")</f>
        <v/>
      </c>
      <c r="B27" s="35" t="str">
        <f>IF($B$26&lt;&gt;"",$B$25-$B$26,"")</f>
        <v/>
      </c>
    </row>
    <row r="28" spans="1:2" ht="24.95" customHeight="1" x14ac:dyDescent="0.2">
      <c r="A28" s="36"/>
      <c r="B28" s="15"/>
    </row>
    <row r="29" spans="1:2" ht="15" customHeight="1" x14ac:dyDescent="0.2">
      <c r="A29" s="94" t="s">
        <v>11</v>
      </c>
      <c r="B29" s="15"/>
    </row>
    <row r="30" spans="1:2" ht="15" customHeight="1" x14ac:dyDescent="0.2">
      <c r="A30" s="141"/>
      <c r="B30" s="142"/>
    </row>
    <row r="31" spans="1:2" ht="15" customHeight="1" x14ac:dyDescent="0.2">
      <c r="A31" s="143"/>
      <c r="B31" s="144"/>
    </row>
    <row r="32" spans="1:2" ht="15" customHeight="1" x14ac:dyDescent="0.2">
      <c r="A32" s="145"/>
      <c r="B32" s="146"/>
    </row>
    <row r="33" spans="1:2" ht="20.100000000000001" hidden="1" customHeight="1" x14ac:dyDescent="0.2">
      <c r="A33" s="37"/>
      <c r="B33" s="15"/>
    </row>
  </sheetData>
  <sheetProtection password="EB4F" sheet="1"/>
  <mergeCells count="1">
    <mergeCell ref="A30:B32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92" fitToHeight="0" orientation="portrait" verticalDpi="300" r:id="rId1"/>
  <headerFooter alignWithMargins="0">
    <oddFooter>&amp;L&amp;"Arial,Fett"&amp;6© Amt der Tiroler Landesregierung, Abteilung Bildung
V.11 (September 2011)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76200</xdr:rowOff>
                  </from>
                  <to>
                    <xdr:col>1</xdr:col>
                    <xdr:colOff>771525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76200</xdr:rowOff>
                  </from>
                  <to>
                    <xdr:col>1</xdr:col>
                    <xdr:colOff>2000250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76200</xdr:rowOff>
                  </from>
                  <to>
                    <xdr:col>1</xdr:col>
                    <xdr:colOff>2009775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95250</xdr:rowOff>
                  </from>
                  <to>
                    <xdr:col>1</xdr:col>
                    <xdr:colOff>1514475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57150</xdr:rowOff>
                  </from>
                  <to>
                    <xdr:col>1</xdr:col>
                    <xdr:colOff>771525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85725</xdr:rowOff>
                  </from>
                  <to>
                    <xdr:col>1</xdr:col>
                    <xdr:colOff>771525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57150</xdr:rowOff>
                  </from>
                  <to>
                    <xdr:col>1</xdr:col>
                    <xdr:colOff>771525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95250</xdr:rowOff>
                  </from>
                  <to>
                    <xdr:col>1</xdr:col>
                    <xdr:colOff>1514475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2F3F-F0D7-4DCC-9369-52A974980FB0}">
  <sheetPr codeName="Tabelle2">
    <pageSetUpPr fitToPage="1"/>
  </sheetPr>
  <dimension ref="A1:C111"/>
  <sheetViews>
    <sheetView topLeftCell="A2" zoomScale="115" workbookViewId="0">
      <selection activeCell="B8" sqref="B8"/>
    </sheetView>
  </sheetViews>
  <sheetFormatPr baseColWidth="10" defaultColWidth="0" defaultRowHeight="15" customHeight="1" zeroHeight="1" x14ac:dyDescent="0.2"/>
  <cols>
    <col min="1" max="1" width="72.6640625" style="41" bestFit="1" customWidth="1"/>
    <col min="2" max="2" width="36.1640625" style="60" customWidth="1"/>
    <col min="3" max="3" width="13.5" style="61" customWidth="1"/>
    <col min="4" max="16384" width="0" style="41" hidden="1"/>
  </cols>
  <sheetData>
    <row r="1" spans="1:3" ht="30" customHeight="1" thickBot="1" x14ac:dyDescent="0.25">
      <c r="A1" s="38" t="str">
        <f>'Zusammensetzung der Jahresnorm'!$A$2</f>
        <v>Name der Lehrperson</v>
      </c>
      <c r="B1" s="39" t="s">
        <v>12</v>
      </c>
      <c r="C1" s="40">
        <f>'Zusammensetzung der Jahresnorm'!$B$20</f>
        <v>390</v>
      </c>
    </row>
    <row r="2" spans="1:3" ht="30" customHeight="1" thickBot="1" x14ac:dyDescent="0.25">
      <c r="A2" s="42" t="s">
        <v>13</v>
      </c>
      <c r="B2" s="39"/>
      <c r="C2" s="43">
        <f>SUM('Zusammensetzung der Jahresnorm'!$B$21:$B$24)</f>
        <v>135</v>
      </c>
    </row>
    <row r="3" spans="1:3" ht="30" customHeight="1" thickBot="1" x14ac:dyDescent="0.25">
      <c r="A3" s="42" t="s">
        <v>14</v>
      </c>
      <c r="B3" s="39"/>
      <c r="C3" s="43">
        <f>'Zusammensetzung der Jahresnorm'!$B$25</f>
        <v>255</v>
      </c>
    </row>
    <row r="4" spans="1:3" s="45" customFormat="1" ht="30" customHeight="1" thickBot="1" x14ac:dyDescent="0.25">
      <c r="A4" s="44" t="s">
        <v>15</v>
      </c>
      <c r="B4" s="41"/>
      <c r="C4" s="43">
        <f>SUM($C$7+$C$9+$C$36+$C$41+$C$62+$C$65+$C$70+$C$75+$C$82+$C$92+$C$102)</f>
        <v>0</v>
      </c>
    </row>
    <row r="5" spans="1:3" ht="30" customHeight="1" thickBot="1" x14ac:dyDescent="0.25">
      <c r="A5" s="46" t="str">
        <f>IF($C$4&lt;$C$3,"Fehlende Jahresstunden zur Erreichung der Jahresnorm","Jahresnorm erreicht")</f>
        <v>Fehlende Jahresstunden zur Erreichung der Jahresnorm</v>
      </c>
      <c r="B5" s="39"/>
      <c r="C5" s="47">
        <f>IF($C$4&lt;$C$3,$C$3-$C$4,0)</f>
        <v>255</v>
      </c>
    </row>
    <row r="6" spans="1:3" s="45" customFormat="1" ht="16.5" customHeight="1" x14ac:dyDescent="0.2">
      <c r="A6" s="48"/>
      <c r="B6" s="39"/>
      <c r="C6" s="49"/>
    </row>
    <row r="7" spans="1:3" s="53" customFormat="1" ht="30" customHeight="1" x14ac:dyDescent="0.2">
      <c r="A7" s="50" t="s">
        <v>16</v>
      </c>
      <c r="B7" s="51"/>
      <c r="C7" s="52">
        <f>$C$8</f>
        <v>0</v>
      </c>
    </row>
    <row r="8" spans="1:3" ht="15" customHeight="1" x14ac:dyDescent="0.2">
      <c r="A8" s="54" t="s">
        <v>183</v>
      </c>
      <c r="B8" s="55"/>
      <c r="C8" s="56">
        <f>IF('Zusammensetzung der Jahresnorm'!$B$26="",0,'Zusammensetzung der Jahresnorm'!$B$26)</f>
        <v>0</v>
      </c>
    </row>
    <row r="9" spans="1:3" s="53" customFormat="1" ht="30" customHeight="1" x14ac:dyDescent="0.2">
      <c r="A9" s="50" t="s">
        <v>17</v>
      </c>
      <c r="B9" s="51"/>
      <c r="C9" s="52">
        <f>SUM($C$10:$C$35)</f>
        <v>0</v>
      </c>
    </row>
    <row r="10" spans="1:3" ht="15" customHeight="1" x14ac:dyDescent="0.2">
      <c r="A10" s="54" t="s">
        <v>18</v>
      </c>
      <c r="B10" s="55"/>
      <c r="C10" s="57"/>
    </row>
    <row r="11" spans="1:3" ht="15" customHeight="1" x14ac:dyDescent="0.2">
      <c r="A11" s="54" t="s">
        <v>19</v>
      </c>
      <c r="B11" s="55"/>
      <c r="C11" s="57"/>
    </row>
    <row r="12" spans="1:3" ht="15" customHeight="1" x14ac:dyDescent="0.2">
      <c r="A12" s="54" t="s">
        <v>20</v>
      </c>
      <c r="B12" s="55"/>
      <c r="C12" s="57"/>
    </row>
    <row r="13" spans="1:3" ht="15" customHeight="1" x14ac:dyDescent="0.2">
      <c r="A13" s="54" t="s">
        <v>21</v>
      </c>
      <c r="B13" s="55"/>
      <c r="C13" s="57"/>
    </row>
    <row r="14" spans="1:3" ht="15" customHeight="1" x14ac:dyDescent="0.2">
      <c r="A14" s="54" t="s">
        <v>22</v>
      </c>
      <c r="B14" s="55"/>
      <c r="C14" s="57"/>
    </row>
    <row r="15" spans="1:3" ht="15" customHeight="1" x14ac:dyDescent="0.2">
      <c r="A15" s="54" t="s">
        <v>23</v>
      </c>
      <c r="B15" s="55"/>
      <c r="C15" s="57"/>
    </row>
    <row r="16" spans="1:3" ht="15" customHeight="1" x14ac:dyDescent="0.2">
      <c r="A16" s="54" t="s">
        <v>24</v>
      </c>
      <c r="B16" s="55"/>
      <c r="C16" s="57"/>
    </row>
    <row r="17" spans="1:3" ht="18.75" x14ac:dyDescent="0.2">
      <c r="A17" s="58" t="s">
        <v>25</v>
      </c>
      <c r="B17" s="55"/>
      <c r="C17" s="57"/>
    </row>
    <row r="18" spans="1:3" ht="15" customHeight="1" x14ac:dyDescent="0.2">
      <c r="A18" s="54" t="s">
        <v>185</v>
      </c>
      <c r="B18" s="55"/>
      <c r="C18" s="57"/>
    </row>
    <row r="19" spans="1:3" ht="15" customHeight="1" x14ac:dyDescent="0.2">
      <c r="A19" s="54" t="s">
        <v>26</v>
      </c>
      <c r="B19" s="55"/>
      <c r="C19" s="57"/>
    </row>
    <row r="20" spans="1:3" ht="15" customHeight="1" x14ac:dyDescent="0.2">
      <c r="A20" s="54" t="s">
        <v>27</v>
      </c>
      <c r="B20" s="55"/>
      <c r="C20" s="57"/>
    </row>
    <row r="21" spans="1:3" ht="15" customHeight="1" x14ac:dyDescent="0.2">
      <c r="A21" s="54" t="s">
        <v>28</v>
      </c>
      <c r="B21" s="55"/>
      <c r="C21" s="57"/>
    </row>
    <row r="22" spans="1:3" ht="22.5" customHeight="1" x14ac:dyDescent="0.2">
      <c r="A22" s="58" t="s">
        <v>29</v>
      </c>
      <c r="B22" s="55"/>
      <c r="C22" s="57"/>
    </row>
    <row r="23" spans="1:3" ht="15" customHeight="1" x14ac:dyDescent="0.2">
      <c r="A23" s="54" t="s">
        <v>30</v>
      </c>
      <c r="B23" s="55"/>
      <c r="C23" s="57"/>
    </row>
    <row r="24" spans="1:3" ht="15" customHeight="1" x14ac:dyDescent="0.2">
      <c r="A24" s="54" t="s">
        <v>31</v>
      </c>
      <c r="B24" s="55"/>
      <c r="C24" s="57"/>
    </row>
    <row r="25" spans="1:3" ht="15" customHeight="1" x14ac:dyDescent="0.2">
      <c r="A25" s="54" t="s">
        <v>32</v>
      </c>
      <c r="B25" s="55"/>
      <c r="C25" s="57"/>
    </row>
    <row r="26" spans="1:3" ht="15" customHeight="1" x14ac:dyDescent="0.2">
      <c r="A26" s="54" t="s">
        <v>33</v>
      </c>
      <c r="B26" s="55"/>
      <c r="C26" s="57"/>
    </row>
    <row r="27" spans="1:3" ht="15" customHeight="1" x14ac:dyDescent="0.2">
      <c r="A27" s="54" t="s">
        <v>34</v>
      </c>
      <c r="B27" s="55"/>
      <c r="C27" s="57"/>
    </row>
    <row r="28" spans="1:3" ht="15" customHeight="1" x14ac:dyDescent="0.2">
      <c r="A28" s="54" t="s">
        <v>35</v>
      </c>
      <c r="B28" s="55"/>
      <c r="C28" s="57"/>
    </row>
    <row r="29" spans="1:3" ht="15" customHeight="1" x14ac:dyDescent="0.2">
      <c r="A29" s="54" t="s">
        <v>36</v>
      </c>
      <c r="B29" s="55"/>
      <c r="C29" s="57"/>
    </row>
    <row r="30" spans="1:3" ht="15" customHeight="1" x14ac:dyDescent="0.2">
      <c r="A30" s="54" t="s">
        <v>37</v>
      </c>
      <c r="B30" s="55"/>
      <c r="C30" s="57"/>
    </row>
    <row r="31" spans="1:3" ht="15" customHeight="1" x14ac:dyDescent="0.2">
      <c r="A31" s="54" t="s">
        <v>127</v>
      </c>
      <c r="B31" s="55"/>
      <c r="C31" s="57"/>
    </row>
    <row r="32" spans="1:3" ht="15" customHeight="1" x14ac:dyDescent="0.2">
      <c r="A32" s="54" t="s">
        <v>38</v>
      </c>
      <c r="B32" s="55"/>
      <c r="C32" s="57"/>
    </row>
    <row r="33" spans="1:3" ht="15" customHeight="1" x14ac:dyDescent="0.2">
      <c r="A33" s="59" t="s">
        <v>39</v>
      </c>
      <c r="B33" s="55"/>
      <c r="C33" s="57"/>
    </row>
    <row r="34" spans="1:3" ht="15" customHeight="1" x14ac:dyDescent="0.2">
      <c r="A34" s="59" t="s">
        <v>39</v>
      </c>
      <c r="B34" s="55"/>
      <c r="C34" s="57"/>
    </row>
    <row r="35" spans="1:3" ht="15" customHeight="1" x14ac:dyDescent="0.2">
      <c r="A35" s="59" t="s">
        <v>39</v>
      </c>
      <c r="B35" s="55"/>
      <c r="C35" s="57"/>
    </row>
    <row r="36" spans="1:3" s="53" customFormat="1" ht="30" customHeight="1" x14ac:dyDescent="0.2">
      <c r="A36" s="50" t="s">
        <v>40</v>
      </c>
      <c r="B36" s="51"/>
      <c r="C36" s="52">
        <f>SUM($C$37:$C$40)</f>
        <v>0</v>
      </c>
    </row>
    <row r="37" spans="1:3" ht="15" customHeight="1" x14ac:dyDescent="0.2">
      <c r="A37" s="54" t="s">
        <v>41</v>
      </c>
      <c r="B37" s="55"/>
      <c r="C37" s="57"/>
    </row>
    <row r="38" spans="1:3" ht="15" customHeight="1" x14ac:dyDescent="0.2">
      <c r="A38" s="54" t="s">
        <v>42</v>
      </c>
      <c r="B38" s="55"/>
      <c r="C38" s="57"/>
    </row>
    <row r="39" spans="1:3" ht="15" customHeight="1" x14ac:dyDescent="0.2">
      <c r="A39" s="54" t="s">
        <v>43</v>
      </c>
      <c r="B39" s="55"/>
      <c r="C39" s="57"/>
    </row>
    <row r="40" spans="1:3" ht="15" customHeight="1" x14ac:dyDescent="0.2">
      <c r="A40" s="59" t="s">
        <v>39</v>
      </c>
      <c r="B40" s="55"/>
      <c r="C40" s="57"/>
    </row>
    <row r="41" spans="1:3" s="53" customFormat="1" ht="30" customHeight="1" x14ac:dyDescent="0.2">
      <c r="A41" s="50" t="s">
        <v>44</v>
      </c>
      <c r="B41" s="51"/>
      <c r="C41" s="52">
        <f>SUM($C$42:$C$61)</f>
        <v>0</v>
      </c>
    </row>
    <row r="42" spans="1:3" ht="15" customHeight="1" x14ac:dyDescent="0.2">
      <c r="A42" s="54" t="s">
        <v>45</v>
      </c>
      <c r="B42" s="55"/>
      <c r="C42" s="57"/>
    </row>
    <row r="43" spans="1:3" ht="15" customHeight="1" x14ac:dyDescent="0.2">
      <c r="A43" s="54" t="s">
        <v>46</v>
      </c>
      <c r="B43" s="55"/>
      <c r="C43" s="57"/>
    </row>
    <row r="44" spans="1:3" ht="15" customHeight="1" x14ac:dyDescent="0.2">
      <c r="A44" s="54" t="s">
        <v>47</v>
      </c>
      <c r="B44" s="55"/>
      <c r="C44" s="57"/>
    </row>
    <row r="45" spans="1:3" ht="15" customHeight="1" x14ac:dyDescent="0.2">
      <c r="A45" s="54" t="s">
        <v>48</v>
      </c>
      <c r="B45" s="55"/>
      <c r="C45" s="57"/>
    </row>
    <row r="46" spans="1:3" ht="15" customHeight="1" x14ac:dyDescent="0.2">
      <c r="A46" s="54" t="s">
        <v>49</v>
      </c>
      <c r="B46" s="55"/>
      <c r="C46" s="57"/>
    </row>
    <row r="47" spans="1:3" ht="15" customHeight="1" x14ac:dyDescent="0.2">
      <c r="A47" s="54" t="s">
        <v>50</v>
      </c>
      <c r="B47" s="55"/>
      <c r="C47" s="57"/>
    </row>
    <row r="48" spans="1:3" ht="15" customHeight="1" x14ac:dyDescent="0.2">
      <c r="A48" s="54" t="s">
        <v>51</v>
      </c>
      <c r="B48" s="55"/>
      <c r="C48" s="57"/>
    </row>
    <row r="49" spans="1:3" ht="20.45" customHeight="1" x14ac:dyDescent="0.2">
      <c r="A49" s="58" t="s">
        <v>52</v>
      </c>
      <c r="B49" s="55"/>
      <c r="C49" s="57"/>
    </row>
    <row r="50" spans="1:3" ht="15" customHeight="1" x14ac:dyDescent="0.2">
      <c r="A50" s="54" t="s">
        <v>53</v>
      </c>
      <c r="B50" s="55"/>
      <c r="C50" s="57"/>
    </row>
    <row r="51" spans="1:3" ht="15" customHeight="1" x14ac:dyDescent="0.2">
      <c r="A51" s="54" t="s">
        <v>186</v>
      </c>
      <c r="B51" s="55"/>
      <c r="C51" s="57"/>
    </row>
    <row r="52" spans="1:3" ht="15" customHeight="1" x14ac:dyDescent="0.2">
      <c r="A52" s="54" t="s">
        <v>54</v>
      </c>
      <c r="B52" s="55"/>
      <c r="C52" s="57"/>
    </row>
    <row r="53" spans="1:3" ht="15" customHeight="1" x14ac:dyDescent="0.2">
      <c r="A53" s="54" t="s">
        <v>55</v>
      </c>
      <c r="B53" s="55"/>
      <c r="C53" s="57"/>
    </row>
    <row r="54" spans="1:3" ht="15" customHeight="1" x14ac:dyDescent="0.2">
      <c r="A54" s="54" t="s">
        <v>56</v>
      </c>
      <c r="B54" s="55"/>
      <c r="C54" s="57"/>
    </row>
    <row r="55" spans="1:3" ht="15" customHeight="1" x14ac:dyDescent="0.2">
      <c r="A55" s="54" t="s">
        <v>57</v>
      </c>
      <c r="B55" s="55"/>
      <c r="C55" s="57"/>
    </row>
    <row r="56" spans="1:3" ht="15" customHeight="1" x14ac:dyDescent="0.2">
      <c r="A56" s="54" t="s">
        <v>58</v>
      </c>
      <c r="B56" s="55"/>
      <c r="C56" s="57"/>
    </row>
    <row r="57" spans="1:3" ht="15" customHeight="1" x14ac:dyDescent="0.2">
      <c r="A57" s="54" t="s">
        <v>59</v>
      </c>
      <c r="B57" s="55"/>
      <c r="C57" s="57"/>
    </row>
    <row r="58" spans="1:3" ht="15" customHeight="1" x14ac:dyDescent="0.2">
      <c r="A58" s="54" t="s">
        <v>60</v>
      </c>
      <c r="B58" s="55"/>
      <c r="C58" s="57"/>
    </row>
    <row r="59" spans="1:3" ht="15" customHeight="1" x14ac:dyDescent="0.2">
      <c r="A59" s="59" t="s">
        <v>39</v>
      </c>
      <c r="B59" s="55"/>
      <c r="C59" s="57"/>
    </row>
    <row r="60" spans="1:3" ht="15" customHeight="1" x14ac:dyDescent="0.2">
      <c r="A60" s="59" t="s">
        <v>39</v>
      </c>
      <c r="B60" s="55"/>
      <c r="C60" s="57"/>
    </row>
    <row r="61" spans="1:3" ht="15" customHeight="1" x14ac:dyDescent="0.2">
      <c r="A61" s="59" t="s">
        <v>39</v>
      </c>
      <c r="B61" s="55"/>
      <c r="C61" s="57"/>
    </row>
    <row r="62" spans="1:3" s="53" customFormat="1" ht="30" customHeight="1" x14ac:dyDescent="0.2">
      <c r="A62" s="50" t="s">
        <v>61</v>
      </c>
      <c r="B62" s="51"/>
      <c r="C62" s="52">
        <f>SUM($C$63:$C$64)</f>
        <v>0</v>
      </c>
    </row>
    <row r="63" spans="1:3" ht="18.75" x14ac:dyDescent="0.2">
      <c r="A63" s="58" t="s">
        <v>62</v>
      </c>
      <c r="B63" s="55"/>
      <c r="C63" s="57"/>
    </row>
    <row r="64" spans="1:3" ht="15" customHeight="1" x14ac:dyDescent="0.2">
      <c r="A64" s="59" t="s">
        <v>39</v>
      </c>
      <c r="B64" s="55"/>
      <c r="C64" s="57"/>
    </row>
    <row r="65" spans="1:3" s="53" customFormat="1" ht="30" customHeight="1" x14ac:dyDescent="0.2">
      <c r="A65" s="50" t="s">
        <v>63</v>
      </c>
      <c r="B65" s="51"/>
      <c r="C65" s="52">
        <f>SUM($C$66:$C$69)</f>
        <v>0</v>
      </c>
    </row>
    <row r="66" spans="1:3" ht="15" customHeight="1" x14ac:dyDescent="0.2">
      <c r="A66" s="54" t="s">
        <v>64</v>
      </c>
      <c r="B66" s="55"/>
      <c r="C66" s="57"/>
    </row>
    <row r="67" spans="1:3" ht="15" customHeight="1" x14ac:dyDescent="0.2">
      <c r="A67" s="54" t="s">
        <v>65</v>
      </c>
      <c r="B67" s="55"/>
      <c r="C67" s="57"/>
    </row>
    <row r="68" spans="1:3" ht="15" customHeight="1" x14ac:dyDescent="0.2">
      <c r="A68" s="54" t="s">
        <v>66</v>
      </c>
      <c r="B68" s="55"/>
      <c r="C68" s="57"/>
    </row>
    <row r="69" spans="1:3" ht="15" customHeight="1" x14ac:dyDescent="0.2">
      <c r="A69" s="59" t="s">
        <v>39</v>
      </c>
      <c r="B69" s="55"/>
      <c r="C69" s="57"/>
    </row>
    <row r="70" spans="1:3" s="53" customFormat="1" ht="30" customHeight="1" x14ac:dyDescent="0.2">
      <c r="A70" s="50" t="s">
        <v>67</v>
      </c>
      <c r="B70" s="51"/>
      <c r="C70" s="52">
        <f>SUM($C$71:$C$74)</f>
        <v>0</v>
      </c>
    </row>
    <row r="71" spans="1:3" ht="15" customHeight="1" x14ac:dyDescent="0.2">
      <c r="A71" s="54" t="s">
        <v>68</v>
      </c>
      <c r="B71" s="55"/>
      <c r="C71" s="57"/>
    </row>
    <row r="72" spans="1:3" ht="15" customHeight="1" x14ac:dyDescent="0.2">
      <c r="A72" s="54" t="s">
        <v>69</v>
      </c>
      <c r="B72" s="55"/>
      <c r="C72" s="57"/>
    </row>
    <row r="73" spans="1:3" ht="15" customHeight="1" x14ac:dyDescent="0.2">
      <c r="A73" s="54" t="s">
        <v>70</v>
      </c>
      <c r="B73" s="55"/>
      <c r="C73" s="57"/>
    </row>
    <row r="74" spans="1:3" ht="15" customHeight="1" x14ac:dyDescent="0.2">
      <c r="A74" s="59" t="s">
        <v>39</v>
      </c>
      <c r="B74" s="55"/>
      <c r="C74" s="57"/>
    </row>
    <row r="75" spans="1:3" s="53" customFormat="1" ht="30" customHeight="1" x14ac:dyDescent="0.2">
      <c r="A75" s="50" t="s">
        <v>71</v>
      </c>
      <c r="B75" s="51"/>
      <c r="C75" s="52">
        <f>SUM($C$76:$C$81)</f>
        <v>0</v>
      </c>
    </row>
    <row r="76" spans="1:3" ht="18.75" x14ac:dyDescent="0.2">
      <c r="A76" s="58" t="s">
        <v>72</v>
      </c>
      <c r="B76" s="55"/>
      <c r="C76" s="57"/>
    </row>
    <row r="77" spans="1:3" ht="15" customHeight="1" x14ac:dyDescent="0.2">
      <c r="A77" s="54" t="s">
        <v>73</v>
      </c>
      <c r="B77" s="55"/>
      <c r="C77" s="57"/>
    </row>
    <row r="78" spans="1:3" ht="15" customHeight="1" x14ac:dyDescent="0.2">
      <c r="A78" s="54" t="s">
        <v>74</v>
      </c>
      <c r="B78" s="55"/>
      <c r="C78" s="57"/>
    </row>
    <row r="79" spans="1:3" ht="15" customHeight="1" x14ac:dyDescent="0.2">
      <c r="A79" s="54" t="s">
        <v>75</v>
      </c>
      <c r="B79" s="55"/>
      <c r="C79" s="57"/>
    </row>
    <row r="80" spans="1:3" ht="15" customHeight="1" x14ac:dyDescent="0.2">
      <c r="A80" s="54" t="s">
        <v>69</v>
      </c>
      <c r="B80" s="55"/>
      <c r="C80" s="57"/>
    </row>
    <row r="81" spans="1:3" ht="15" customHeight="1" x14ac:dyDescent="0.2">
      <c r="A81" s="59" t="s">
        <v>39</v>
      </c>
      <c r="B81" s="55"/>
      <c r="C81" s="57"/>
    </row>
    <row r="82" spans="1:3" s="53" customFormat="1" ht="30" customHeight="1" x14ac:dyDescent="0.2">
      <c r="A82" s="50" t="s">
        <v>76</v>
      </c>
      <c r="B82" s="51"/>
      <c r="C82" s="52">
        <f>SUM($C$83:$C$91)</f>
        <v>0</v>
      </c>
    </row>
    <row r="83" spans="1:3" ht="15" customHeight="1" x14ac:dyDescent="0.2">
      <c r="A83" s="54" t="s">
        <v>77</v>
      </c>
      <c r="B83" s="55"/>
      <c r="C83" s="57"/>
    </row>
    <row r="84" spans="1:3" ht="15" customHeight="1" x14ac:dyDescent="0.2">
      <c r="A84" s="54" t="s">
        <v>187</v>
      </c>
      <c r="B84" s="55"/>
      <c r="C84" s="57"/>
    </row>
    <row r="85" spans="1:3" ht="15" customHeight="1" x14ac:dyDescent="0.2">
      <c r="A85" s="54" t="s">
        <v>78</v>
      </c>
      <c r="B85" s="55"/>
      <c r="C85" s="57"/>
    </row>
    <row r="86" spans="1:3" ht="15" customHeight="1" x14ac:dyDescent="0.2">
      <c r="A86" s="54" t="s">
        <v>188</v>
      </c>
      <c r="B86" s="55"/>
      <c r="C86" s="57"/>
    </row>
    <row r="87" spans="1:3" ht="15" customHeight="1" x14ac:dyDescent="0.2">
      <c r="A87" s="54" t="s">
        <v>189</v>
      </c>
      <c r="B87" s="55"/>
      <c r="C87" s="57"/>
    </row>
    <row r="88" spans="1:3" ht="15" customHeight="1" x14ac:dyDescent="0.2">
      <c r="A88" s="54" t="s">
        <v>190</v>
      </c>
      <c r="B88" s="55"/>
      <c r="C88" s="57"/>
    </row>
    <row r="89" spans="1:3" ht="15" customHeight="1" x14ac:dyDescent="0.2">
      <c r="A89" s="54" t="s">
        <v>79</v>
      </c>
      <c r="B89" s="55"/>
      <c r="C89" s="57"/>
    </row>
    <row r="90" spans="1:3" ht="15" customHeight="1" x14ac:dyDescent="0.2">
      <c r="A90" s="59" t="s">
        <v>39</v>
      </c>
      <c r="B90" s="55"/>
      <c r="C90" s="57"/>
    </row>
    <row r="91" spans="1:3" ht="15" customHeight="1" x14ac:dyDescent="0.2">
      <c r="A91" s="59" t="s">
        <v>39</v>
      </c>
      <c r="B91" s="55"/>
      <c r="C91" s="57"/>
    </row>
    <row r="92" spans="1:3" s="53" customFormat="1" ht="30" customHeight="1" x14ac:dyDescent="0.2">
      <c r="A92" s="50" t="s">
        <v>80</v>
      </c>
      <c r="B92" s="51"/>
      <c r="C92" s="52">
        <f>SUM($C$93:$C$101)</f>
        <v>0</v>
      </c>
    </row>
    <row r="93" spans="1:3" ht="15" customHeight="1" x14ac:dyDescent="0.2">
      <c r="A93" s="54" t="s">
        <v>81</v>
      </c>
      <c r="B93" s="55"/>
      <c r="C93" s="57"/>
    </row>
    <row r="94" spans="1:3" ht="15" customHeight="1" x14ac:dyDescent="0.2">
      <c r="A94" s="54" t="s">
        <v>82</v>
      </c>
      <c r="B94" s="55"/>
      <c r="C94" s="57"/>
    </row>
    <row r="95" spans="1:3" ht="15" customHeight="1" x14ac:dyDescent="0.2">
      <c r="A95" s="54" t="s">
        <v>83</v>
      </c>
      <c r="B95" s="55"/>
      <c r="C95" s="57"/>
    </row>
    <row r="96" spans="1:3" ht="15" customHeight="1" x14ac:dyDescent="0.2">
      <c r="A96" s="54" t="s">
        <v>84</v>
      </c>
      <c r="B96" s="55"/>
      <c r="C96" s="57"/>
    </row>
    <row r="97" spans="1:3" ht="15" customHeight="1" x14ac:dyDescent="0.2">
      <c r="A97" s="54" t="s">
        <v>196</v>
      </c>
      <c r="B97" s="55"/>
      <c r="C97" s="57"/>
    </row>
    <row r="98" spans="1:3" ht="15" customHeight="1" x14ac:dyDescent="0.2">
      <c r="A98" s="54" t="s">
        <v>85</v>
      </c>
      <c r="B98" s="55"/>
      <c r="C98" s="57"/>
    </row>
    <row r="99" spans="1:3" ht="15" customHeight="1" x14ac:dyDescent="0.2">
      <c r="A99" s="54" t="s">
        <v>86</v>
      </c>
      <c r="B99" s="55"/>
      <c r="C99" s="57"/>
    </row>
    <row r="100" spans="1:3" ht="15" customHeight="1" x14ac:dyDescent="0.2">
      <c r="A100" s="54" t="s">
        <v>87</v>
      </c>
      <c r="B100" s="55"/>
      <c r="C100" s="57"/>
    </row>
    <row r="101" spans="1:3" ht="15" customHeight="1" x14ac:dyDescent="0.2">
      <c r="A101" s="59" t="s">
        <v>39</v>
      </c>
      <c r="B101" s="55"/>
      <c r="C101" s="57"/>
    </row>
    <row r="102" spans="1:3" s="53" customFormat="1" ht="30" customHeight="1" x14ac:dyDescent="0.2">
      <c r="A102" s="50" t="s">
        <v>88</v>
      </c>
      <c r="B102" s="51"/>
      <c r="C102" s="52">
        <f>SUM($C$103:$C$111)</f>
        <v>0</v>
      </c>
    </row>
    <row r="103" spans="1:3" ht="15" customHeight="1" x14ac:dyDescent="0.2">
      <c r="A103" s="54" t="s">
        <v>89</v>
      </c>
      <c r="B103" s="55"/>
      <c r="C103" s="57"/>
    </row>
    <row r="104" spans="1:3" ht="15" customHeight="1" x14ac:dyDescent="0.2">
      <c r="A104" s="54" t="s">
        <v>191</v>
      </c>
      <c r="B104" s="55"/>
      <c r="C104" s="57"/>
    </row>
    <row r="105" spans="1:3" ht="15" customHeight="1" x14ac:dyDescent="0.2">
      <c r="A105" s="54" t="s">
        <v>192</v>
      </c>
      <c r="B105" s="55"/>
      <c r="C105" s="57"/>
    </row>
    <row r="106" spans="1:3" ht="15" customHeight="1" x14ac:dyDescent="0.2">
      <c r="A106" s="54" t="s">
        <v>193</v>
      </c>
      <c r="B106" s="55"/>
      <c r="C106" s="57"/>
    </row>
    <row r="107" spans="1:3" ht="15" customHeight="1" x14ac:dyDescent="0.2">
      <c r="A107" s="54" t="s">
        <v>194</v>
      </c>
      <c r="B107" s="55"/>
      <c r="C107" s="57"/>
    </row>
    <row r="108" spans="1:3" ht="15" customHeight="1" x14ac:dyDescent="0.2">
      <c r="A108" s="54" t="s">
        <v>195</v>
      </c>
      <c r="B108" s="55"/>
      <c r="C108" s="57"/>
    </row>
    <row r="109" spans="1:3" ht="15" customHeight="1" x14ac:dyDescent="0.2">
      <c r="A109" s="54" t="s">
        <v>90</v>
      </c>
      <c r="B109" s="55"/>
      <c r="C109" s="57"/>
    </row>
    <row r="110" spans="1:3" ht="15" customHeight="1" x14ac:dyDescent="0.2">
      <c r="A110" s="59" t="s">
        <v>39</v>
      </c>
      <c r="B110" s="55"/>
      <c r="C110" s="57"/>
    </row>
    <row r="111" spans="1:3" ht="15" customHeight="1" x14ac:dyDescent="0.2">
      <c r="A111" s="59" t="s">
        <v>39</v>
      </c>
      <c r="B111" s="55"/>
      <c r="C111" s="57"/>
    </row>
  </sheetData>
  <sheetProtection password="EB4F" sheet="1"/>
  <phoneticPr fontId="0" type="noConversion"/>
  <printOptions horizontalCentered="1" gridLines="1" gridLinesSet="0"/>
  <pageMargins left="0.78740157480314965" right="0.78740157480314965" top="0.78740157480314965" bottom="0.59055118110236227" header="0.51181102362204722" footer="0.51181102362204722"/>
  <pageSetup paperSize="9" scale="84" fitToWidth="0" fitToHeight="2" orientation="portrait" verticalDpi="300" r:id="rId1"/>
  <headerFooter alignWithMargins="0">
    <oddHeader>&amp;C&amp;"Arial,Fett"&amp;12Aufgabenbereich C - zu leistende Stunden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A936-D809-4549-8D0A-8FEBAE9FC260}">
  <sheetPr codeName="Tabelle6">
    <pageSetUpPr fitToPage="1"/>
  </sheetPr>
  <dimension ref="A1:N414"/>
  <sheetViews>
    <sheetView workbookViewId="0">
      <pane xSplit="1" ySplit="1" topLeftCell="B2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baseColWidth="10" defaultRowHeight="15" customHeight="1" x14ac:dyDescent="0.2"/>
  <cols>
    <col min="1" max="1" width="43.33203125" style="99" customWidth="1"/>
    <col min="2" max="3" width="15.33203125" style="99" customWidth="1"/>
    <col min="4" max="4" width="15.33203125" style="97" customWidth="1"/>
    <col min="5" max="5" width="15.33203125" style="99" customWidth="1"/>
    <col min="6" max="10" width="15.33203125" style="97" customWidth="1"/>
    <col min="11" max="12" width="11.83203125" style="97" customWidth="1"/>
    <col min="13" max="13" width="63.33203125" bestFit="1" customWidth="1"/>
    <col min="14" max="14" width="11.83203125" style="97" customWidth="1"/>
  </cols>
  <sheetData>
    <row r="1" spans="1:14" s="118" customFormat="1" ht="36" customHeight="1" x14ac:dyDescent="0.2">
      <c r="A1" s="114" t="s">
        <v>199</v>
      </c>
      <c r="B1" s="115" t="s">
        <v>128</v>
      </c>
      <c r="C1" s="114" t="s">
        <v>129</v>
      </c>
      <c r="D1" s="116" t="s">
        <v>149</v>
      </c>
      <c r="E1" s="114" t="s">
        <v>130</v>
      </c>
      <c r="F1" s="116" t="s">
        <v>150</v>
      </c>
      <c r="G1" s="116" t="s">
        <v>131</v>
      </c>
      <c r="H1" s="116" t="s">
        <v>132</v>
      </c>
      <c r="I1" s="116" t="s">
        <v>133</v>
      </c>
      <c r="J1" s="116" t="s">
        <v>134</v>
      </c>
      <c r="K1" s="116" t="s">
        <v>135</v>
      </c>
      <c r="L1" s="116" t="s">
        <v>151</v>
      </c>
      <c r="M1" s="116" t="s">
        <v>152</v>
      </c>
      <c r="N1" s="116" t="s">
        <v>198</v>
      </c>
    </row>
    <row r="2" spans="1:14" ht="15" customHeight="1" x14ac:dyDescent="0.2">
      <c r="A2" s="98">
        <v>40798</v>
      </c>
      <c r="B2" s="99">
        <v>1</v>
      </c>
      <c r="C2" s="99" t="s">
        <v>114</v>
      </c>
      <c r="D2" s="97">
        <v>1</v>
      </c>
      <c r="E2" s="99" t="s">
        <v>114</v>
      </c>
      <c r="F2" s="97">
        <v>1</v>
      </c>
      <c r="G2" s="97">
        <v>0</v>
      </c>
      <c r="H2" s="97">
        <v>0</v>
      </c>
      <c r="I2" s="97">
        <v>0</v>
      </c>
      <c r="J2" s="97">
        <v>0</v>
      </c>
      <c r="K2" s="97">
        <v>1</v>
      </c>
      <c r="L2" s="97" t="s">
        <v>154</v>
      </c>
      <c r="M2" t="s">
        <v>155</v>
      </c>
      <c r="N2" s="133">
        <v>2</v>
      </c>
    </row>
    <row r="3" spans="1:14" ht="15" customHeight="1" x14ac:dyDescent="0.2">
      <c r="A3" s="98">
        <v>40799</v>
      </c>
      <c r="B3" s="99">
        <v>2</v>
      </c>
      <c r="C3" s="99" t="s">
        <v>114</v>
      </c>
      <c r="D3" s="97">
        <v>1</v>
      </c>
      <c r="E3" s="99" t="s">
        <v>114</v>
      </c>
      <c r="F3" s="97">
        <v>1</v>
      </c>
      <c r="G3" s="97">
        <v>0</v>
      </c>
      <c r="H3" s="97">
        <v>0</v>
      </c>
      <c r="I3" s="97">
        <v>0</v>
      </c>
      <c r="J3" s="97">
        <v>0</v>
      </c>
      <c r="K3" s="97">
        <v>1</v>
      </c>
      <c r="L3" s="97" t="s">
        <v>154</v>
      </c>
      <c r="M3" t="s">
        <v>155</v>
      </c>
      <c r="N3" s="133">
        <v>3</v>
      </c>
    </row>
    <row r="4" spans="1:14" ht="15" customHeight="1" x14ac:dyDescent="0.2">
      <c r="A4" s="98">
        <v>40800</v>
      </c>
      <c r="B4" s="99">
        <v>3</v>
      </c>
      <c r="C4" s="99" t="s">
        <v>114</v>
      </c>
      <c r="D4" s="97">
        <v>1</v>
      </c>
      <c r="E4" s="99" t="s">
        <v>114</v>
      </c>
      <c r="F4" s="97">
        <v>1</v>
      </c>
      <c r="G4" s="97">
        <v>0</v>
      </c>
      <c r="H4" s="97">
        <v>0</v>
      </c>
      <c r="I4" s="97">
        <v>0</v>
      </c>
      <c r="J4" s="97">
        <v>0</v>
      </c>
      <c r="K4" s="97">
        <v>1</v>
      </c>
      <c r="L4" s="97" t="s">
        <v>154</v>
      </c>
      <c r="M4" t="s">
        <v>155</v>
      </c>
      <c r="N4" s="133">
        <v>4</v>
      </c>
    </row>
    <row r="5" spans="1:14" ht="15" customHeight="1" x14ac:dyDescent="0.2">
      <c r="A5" s="98">
        <v>40801</v>
      </c>
      <c r="B5" s="99">
        <v>4</v>
      </c>
      <c r="C5" s="99" t="s">
        <v>114</v>
      </c>
      <c r="D5" s="97">
        <v>1</v>
      </c>
      <c r="E5" s="99" t="s">
        <v>114</v>
      </c>
      <c r="F5" s="97">
        <v>1</v>
      </c>
      <c r="G5" s="97">
        <v>0</v>
      </c>
      <c r="H5" s="97">
        <v>0</v>
      </c>
      <c r="I5" s="97">
        <v>0</v>
      </c>
      <c r="J5" s="97">
        <v>0</v>
      </c>
      <c r="K5" s="97">
        <v>1</v>
      </c>
      <c r="L5" s="97" t="s">
        <v>154</v>
      </c>
      <c r="M5" t="s">
        <v>155</v>
      </c>
      <c r="N5" s="133">
        <v>5</v>
      </c>
    </row>
    <row r="6" spans="1:14" ht="15" customHeight="1" x14ac:dyDescent="0.2">
      <c r="A6" s="98">
        <v>40802</v>
      </c>
      <c r="B6" s="99">
        <v>5</v>
      </c>
      <c r="C6" s="99" t="s">
        <v>114</v>
      </c>
      <c r="D6" s="97">
        <v>1</v>
      </c>
      <c r="E6" s="99" t="s">
        <v>114</v>
      </c>
      <c r="F6" s="97">
        <v>1</v>
      </c>
      <c r="G6" s="97">
        <v>0</v>
      </c>
      <c r="H6" s="97">
        <v>0</v>
      </c>
      <c r="I6" s="97">
        <v>0</v>
      </c>
      <c r="J6" s="97">
        <v>0</v>
      </c>
      <c r="K6" s="97">
        <v>1</v>
      </c>
      <c r="L6" s="97" t="s">
        <v>154</v>
      </c>
      <c r="M6" t="s">
        <v>155</v>
      </c>
      <c r="N6" s="133">
        <v>6</v>
      </c>
    </row>
    <row r="7" spans="1:14" ht="15" customHeight="1" x14ac:dyDescent="0.2">
      <c r="A7" s="98">
        <v>40803</v>
      </c>
      <c r="B7" s="99">
        <v>6</v>
      </c>
      <c r="C7" s="99" t="s">
        <v>153</v>
      </c>
      <c r="D7" s="97">
        <v>0</v>
      </c>
      <c r="E7" s="99" t="s">
        <v>153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1</v>
      </c>
      <c r="L7" s="97" t="s">
        <v>156</v>
      </c>
      <c r="M7" t="s">
        <v>157</v>
      </c>
      <c r="N7" s="133">
        <v>7</v>
      </c>
    </row>
    <row r="8" spans="1:14" ht="15" customHeight="1" x14ac:dyDescent="0.2">
      <c r="A8" s="98">
        <v>40804</v>
      </c>
      <c r="B8" s="99">
        <v>7</v>
      </c>
      <c r="C8" s="99" t="s">
        <v>153</v>
      </c>
      <c r="D8" s="97">
        <v>0</v>
      </c>
      <c r="E8" s="99" t="s">
        <v>153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1</v>
      </c>
      <c r="L8" s="97" t="s">
        <v>156</v>
      </c>
      <c r="M8" t="s">
        <v>157</v>
      </c>
      <c r="N8" s="133">
        <v>1</v>
      </c>
    </row>
    <row r="9" spans="1:14" ht="15" customHeight="1" x14ac:dyDescent="0.2">
      <c r="A9" s="98">
        <v>40805</v>
      </c>
      <c r="B9" s="99">
        <v>8</v>
      </c>
      <c r="C9" s="99" t="s">
        <v>114</v>
      </c>
      <c r="D9" s="97">
        <v>1</v>
      </c>
      <c r="E9" s="99" t="s">
        <v>114</v>
      </c>
      <c r="F9" s="97">
        <v>1</v>
      </c>
      <c r="G9" s="97">
        <v>0</v>
      </c>
      <c r="H9" s="97">
        <v>0</v>
      </c>
      <c r="I9" s="97">
        <v>0</v>
      </c>
      <c r="J9" s="97">
        <v>0</v>
      </c>
      <c r="K9" s="97">
        <v>1</v>
      </c>
      <c r="L9" s="97" t="s">
        <v>154</v>
      </c>
      <c r="M9" t="s">
        <v>155</v>
      </c>
      <c r="N9" s="133">
        <v>2</v>
      </c>
    </row>
    <row r="10" spans="1:14" ht="15" customHeight="1" x14ac:dyDescent="0.2">
      <c r="A10" s="98">
        <v>40806</v>
      </c>
      <c r="B10" s="99">
        <v>9</v>
      </c>
      <c r="C10" s="99" t="s">
        <v>114</v>
      </c>
      <c r="D10" s="97">
        <v>1</v>
      </c>
      <c r="E10" s="99" t="s">
        <v>114</v>
      </c>
      <c r="F10" s="97">
        <v>1</v>
      </c>
      <c r="G10" s="97">
        <v>0</v>
      </c>
      <c r="H10" s="97">
        <v>0</v>
      </c>
      <c r="I10" s="97">
        <v>0</v>
      </c>
      <c r="J10" s="97">
        <v>0</v>
      </c>
      <c r="K10" s="97">
        <v>1</v>
      </c>
      <c r="L10" s="97" t="s">
        <v>154</v>
      </c>
      <c r="M10" t="s">
        <v>155</v>
      </c>
      <c r="N10" s="133">
        <v>3</v>
      </c>
    </row>
    <row r="11" spans="1:14" ht="15" customHeight="1" x14ac:dyDescent="0.2">
      <c r="A11" s="98">
        <v>40807</v>
      </c>
      <c r="B11" s="99">
        <v>10</v>
      </c>
      <c r="C11" s="99" t="s">
        <v>114</v>
      </c>
      <c r="D11" s="97">
        <v>1</v>
      </c>
      <c r="E11" s="99" t="s">
        <v>114</v>
      </c>
      <c r="F11" s="97">
        <v>1</v>
      </c>
      <c r="G11" s="97">
        <v>0</v>
      </c>
      <c r="H11" s="97">
        <v>0</v>
      </c>
      <c r="I11" s="97">
        <v>0</v>
      </c>
      <c r="J11" s="97">
        <v>0</v>
      </c>
      <c r="K11" s="97">
        <v>1</v>
      </c>
      <c r="L11" s="97" t="s">
        <v>154</v>
      </c>
      <c r="M11" t="s">
        <v>155</v>
      </c>
      <c r="N11" s="133">
        <v>4</v>
      </c>
    </row>
    <row r="12" spans="1:14" ht="15" customHeight="1" x14ac:dyDescent="0.2">
      <c r="A12" s="98">
        <v>40808</v>
      </c>
      <c r="B12" s="99">
        <v>11</v>
      </c>
      <c r="C12" s="99" t="s">
        <v>114</v>
      </c>
      <c r="D12" s="97">
        <v>1</v>
      </c>
      <c r="E12" s="99" t="s">
        <v>114</v>
      </c>
      <c r="F12" s="97">
        <v>1</v>
      </c>
      <c r="G12" s="97">
        <v>0</v>
      </c>
      <c r="H12" s="97">
        <v>0</v>
      </c>
      <c r="I12" s="97">
        <v>0</v>
      </c>
      <c r="J12" s="97">
        <v>0</v>
      </c>
      <c r="K12" s="97">
        <v>1</v>
      </c>
      <c r="L12" s="97" t="s">
        <v>154</v>
      </c>
      <c r="M12" t="s">
        <v>155</v>
      </c>
      <c r="N12" s="133">
        <v>5</v>
      </c>
    </row>
    <row r="13" spans="1:14" ht="15" customHeight="1" x14ac:dyDescent="0.2">
      <c r="A13" s="98">
        <v>40809</v>
      </c>
      <c r="B13" s="99">
        <v>12</v>
      </c>
      <c r="C13" s="99" t="s">
        <v>114</v>
      </c>
      <c r="D13" s="97">
        <v>1</v>
      </c>
      <c r="E13" s="99" t="s">
        <v>114</v>
      </c>
      <c r="F13" s="97">
        <v>1</v>
      </c>
      <c r="G13" s="97">
        <v>0</v>
      </c>
      <c r="H13" s="97">
        <v>0</v>
      </c>
      <c r="I13" s="97">
        <v>0</v>
      </c>
      <c r="J13" s="97">
        <v>0</v>
      </c>
      <c r="K13" s="97">
        <v>1</v>
      </c>
      <c r="L13" s="97" t="s">
        <v>154</v>
      </c>
      <c r="M13" t="s">
        <v>155</v>
      </c>
      <c r="N13" s="133">
        <v>6</v>
      </c>
    </row>
    <row r="14" spans="1:14" ht="15" customHeight="1" x14ac:dyDescent="0.2">
      <c r="A14" s="98">
        <v>40810</v>
      </c>
      <c r="B14" s="99">
        <v>13</v>
      </c>
      <c r="C14" s="99" t="s">
        <v>153</v>
      </c>
      <c r="D14" s="97">
        <v>0</v>
      </c>
      <c r="E14" s="99" t="s">
        <v>153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1</v>
      </c>
      <c r="L14" s="97" t="s">
        <v>156</v>
      </c>
      <c r="M14" t="s">
        <v>157</v>
      </c>
      <c r="N14" s="133">
        <v>7</v>
      </c>
    </row>
    <row r="15" spans="1:14" ht="15" customHeight="1" x14ac:dyDescent="0.2">
      <c r="A15" s="98">
        <v>40811</v>
      </c>
      <c r="B15" s="99">
        <v>14</v>
      </c>
      <c r="C15" s="99" t="s">
        <v>153</v>
      </c>
      <c r="D15" s="97">
        <v>0</v>
      </c>
      <c r="E15" s="99" t="s">
        <v>153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1</v>
      </c>
      <c r="L15" s="97" t="s">
        <v>156</v>
      </c>
      <c r="M15" t="s">
        <v>157</v>
      </c>
      <c r="N15" s="133">
        <v>1</v>
      </c>
    </row>
    <row r="16" spans="1:14" ht="15" customHeight="1" x14ac:dyDescent="0.2">
      <c r="A16" s="98">
        <v>40812</v>
      </c>
      <c r="B16" s="99">
        <v>15</v>
      </c>
      <c r="C16" s="99" t="s">
        <v>114</v>
      </c>
      <c r="D16" s="97">
        <v>1</v>
      </c>
      <c r="E16" s="99" t="s">
        <v>114</v>
      </c>
      <c r="F16" s="97">
        <v>1</v>
      </c>
      <c r="G16" s="97">
        <v>0</v>
      </c>
      <c r="H16" s="97">
        <v>0</v>
      </c>
      <c r="I16" s="97">
        <v>0</v>
      </c>
      <c r="J16" s="97">
        <v>0</v>
      </c>
      <c r="K16" s="97">
        <v>1</v>
      </c>
      <c r="L16" s="97" t="s">
        <v>154</v>
      </c>
      <c r="M16" t="s">
        <v>155</v>
      </c>
      <c r="N16" s="133">
        <v>2</v>
      </c>
    </row>
    <row r="17" spans="1:14" ht="15" customHeight="1" x14ac:dyDescent="0.2">
      <c r="A17" s="98">
        <v>40813</v>
      </c>
      <c r="B17" s="99">
        <v>16</v>
      </c>
      <c r="C17" s="99" t="s">
        <v>114</v>
      </c>
      <c r="D17" s="97">
        <v>1</v>
      </c>
      <c r="E17" s="99" t="s">
        <v>114</v>
      </c>
      <c r="F17" s="97">
        <v>1</v>
      </c>
      <c r="G17" s="97">
        <v>0</v>
      </c>
      <c r="H17" s="97">
        <v>0</v>
      </c>
      <c r="I17" s="97">
        <v>0</v>
      </c>
      <c r="J17" s="97">
        <v>0</v>
      </c>
      <c r="K17" s="97">
        <v>1</v>
      </c>
      <c r="L17" s="97" t="s">
        <v>154</v>
      </c>
      <c r="M17" t="s">
        <v>155</v>
      </c>
      <c r="N17" s="133">
        <v>3</v>
      </c>
    </row>
    <row r="18" spans="1:14" ht="15" customHeight="1" x14ac:dyDescent="0.2">
      <c r="A18" s="98">
        <v>40814</v>
      </c>
      <c r="B18" s="99">
        <v>17</v>
      </c>
      <c r="C18" s="99" t="s">
        <v>114</v>
      </c>
      <c r="D18" s="97">
        <v>1</v>
      </c>
      <c r="E18" s="99" t="s">
        <v>114</v>
      </c>
      <c r="F18" s="97">
        <v>1</v>
      </c>
      <c r="G18" s="97">
        <v>0</v>
      </c>
      <c r="H18" s="97">
        <v>0</v>
      </c>
      <c r="I18" s="97">
        <v>0</v>
      </c>
      <c r="J18" s="97">
        <v>0</v>
      </c>
      <c r="K18" s="97">
        <v>1</v>
      </c>
      <c r="L18" s="97" t="s">
        <v>154</v>
      </c>
      <c r="M18" t="s">
        <v>155</v>
      </c>
      <c r="N18" s="133">
        <v>4</v>
      </c>
    </row>
    <row r="19" spans="1:14" ht="15" customHeight="1" x14ac:dyDescent="0.2">
      <c r="A19" s="98">
        <v>40815</v>
      </c>
      <c r="B19" s="99">
        <v>18</v>
      </c>
      <c r="C19" s="99" t="s">
        <v>114</v>
      </c>
      <c r="D19" s="97">
        <v>1</v>
      </c>
      <c r="E19" s="99" t="s">
        <v>114</v>
      </c>
      <c r="F19" s="97">
        <v>1</v>
      </c>
      <c r="G19" s="97">
        <v>0</v>
      </c>
      <c r="H19" s="97">
        <v>0</v>
      </c>
      <c r="I19" s="97">
        <v>0</v>
      </c>
      <c r="J19" s="97">
        <v>0</v>
      </c>
      <c r="K19" s="97">
        <v>1</v>
      </c>
      <c r="L19" s="97" t="s">
        <v>154</v>
      </c>
      <c r="M19" t="s">
        <v>155</v>
      </c>
      <c r="N19" s="133">
        <v>5</v>
      </c>
    </row>
    <row r="20" spans="1:14" ht="15" customHeight="1" x14ac:dyDescent="0.2">
      <c r="A20" s="98">
        <v>40816</v>
      </c>
      <c r="B20" s="99">
        <v>19</v>
      </c>
      <c r="C20" s="99" t="s">
        <v>114</v>
      </c>
      <c r="D20" s="97">
        <v>1</v>
      </c>
      <c r="E20" s="99" t="s">
        <v>114</v>
      </c>
      <c r="F20" s="97">
        <v>1</v>
      </c>
      <c r="G20" s="97">
        <v>0</v>
      </c>
      <c r="H20" s="97">
        <v>0</v>
      </c>
      <c r="I20" s="97">
        <v>0</v>
      </c>
      <c r="J20" s="97">
        <v>0</v>
      </c>
      <c r="K20" s="97">
        <v>1</v>
      </c>
      <c r="L20" s="97" t="s">
        <v>154</v>
      </c>
      <c r="M20" t="s">
        <v>155</v>
      </c>
      <c r="N20" s="133">
        <v>6</v>
      </c>
    </row>
    <row r="21" spans="1:14" ht="15" customHeight="1" x14ac:dyDescent="0.2">
      <c r="A21" s="98">
        <v>40817</v>
      </c>
      <c r="B21" s="99">
        <v>20</v>
      </c>
      <c r="C21" s="99" t="s">
        <v>153</v>
      </c>
      <c r="D21" s="97">
        <v>0</v>
      </c>
      <c r="E21" s="99" t="s">
        <v>153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1</v>
      </c>
      <c r="L21" s="97" t="s">
        <v>156</v>
      </c>
      <c r="M21" t="s">
        <v>157</v>
      </c>
      <c r="N21" s="133">
        <v>7</v>
      </c>
    </row>
    <row r="22" spans="1:14" ht="15" customHeight="1" x14ac:dyDescent="0.2">
      <c r="A22" s="98">
        <v>40818</v>
      </c>
      <c r="B22" s="99">
        <v>21</v>
      </c>
      <c r="C22" s="99" t="s">
        <v>153</v>
      </c>
      <c r="D22" s="97">
        <v>0</v>
      </c>
      <c r="E22" s="99" t="s">
        <v>153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1</v>
      </c>
      <c r="L22" s="97" t="s">
        <v>156</v>
      </c>
      <c r="M22" t="s">
        <v>157</v>
      </c>
      <c r="N22" s="133">
        <v>1</v>
      </c>
    </row>
    <row r="23" spans="1:14" ht="15" customHeight="1" x14ac:dyDescent="0.2">
      <c r="A23" s="98">
        <v>40819</v>
      </c>
      <c r="B23" s="99">
        <v>22</v>
      </c>
      <c r="C23" s="99" t="s">
        <v>114</v>
      </c>
      <c r="D23" s="97">
        <v>1</v>
      </c>
      <c r="E23" s="99" t="s">
        <v>114</v>
      </c>
      <c r="F23" s="97">
        <v>1</v>
      </c>
      <c r="G23" s="97">
        <v>0</v>
      </c>
      <c r="H23" s="97">
        <v>0</v>
      </c>
      <c r="I23" s="97">
        <v>0</v>
      </c>
      <c r="J23" s="97">
        <v>0</v>
      </c>
      <c r="K23" s="97">
        <v>1</v>
      </c>
      <c r="L23" s="97" t="s">
        <v>154</v>
      </c>
      <c r="M23" t="s">
        <v>155</v>
      </c>
      <c r="N23" s="133">
        <v>2</v>
      </c>
    </row>
    <row r="24" spans="1:14" ht="15" customHeight="1" x14ac:dyDescent="0.2">
      <c r="A24" s="98">
        <v>40820</v>
      </c>
      <c r="B24" s="99">
        <v>23</v>
      </c>
      <c r="C24" s="99" t="s">
        <v>114</v>
      </c>
      <c r="D24" s="97">
        <v>1</v>
      </c>
      <c r="E24" s="99" t="s">
        <v>114</v>
      </c>
      <c r="F24" s="97">
        <v>1</v>
      </c>
      <c r="G24" s="97">
        <v>0</v>
      </c>
      <c r="H24" s="97">
        <v>0</v>
      </c>
      <c r="I24" s="97">
        <v>0</v>
      </c>
      <c r="J24" s="97">
        <v>0</v>
      </c>
      <c r="K24" s="97">
        <v>1</v>
      </c>
      <c r="L24" s="97" t="s">
        <v>154</v>
      </c>
      <c r="M24" t="s">
        <v>155</v>
      </c>
      <c r="N24" s="133">
        <v>3</v>
      </c>
    </row>
    <row r="25" spans="1:14" ht="15" customHeight="1" x14ac:dyDescent="0.2">
      <c r="A25" s="98">
        <v>40821</v>
      </c>
      <c r="B25" s="99">
        <v>24</v>
      </c>
      <c r="C25" s="99" t="s">
        <v>114</v>
      </c>
      <c r="D25" s="97">
        <v>1</v>
      </c>
      <c r="E25" s="99" t="s">
        <v>114</v>
      </c>
      <c r="F25" s="97">
        <v>1</v>
      </c>
      <c r="G25" s="97">
        <v>0</v>
      </c>
      <c r="H25" s="97">
        <v>0</v>
      </c>
      <c r="I25" s="97">
        <v>0</v>
      </c>
      <c r="J25" s="97">
        <v>0</v>
      </c>
      <c r="K25" s="97">
        <v>1</v>
      </c>
      <c r="L25" s="97" t="s">
        <v>154</v>
      </c>
      <c r="M25" t="s">
        <v>155</v>
      </c>
      <c r="N25" s="133">
        <v>4</v>
      </c>
    </row>
    <row r="26" spans="1:14" ht="15" customHeight="1" x14ac:dyDescent="0.2">
      <c r="A26" s="98">
        <v>40822</v>
      </c>
      <c r="B26" s="99">
        <v>25</v>
      </c>
      <c r="C26" s="99" t="s">
        <v>114</v>
      </c>
      <c r="D26" s="97">
        <v>1</v>
      </c>
      <c r="E26" s="99" t="s">
        <v>114</v>
      </c>
      <c r="F26" s="97">
        <v>1</v>
      </c>
      <c r="G26" s="97">
        <v>0</v>
      </c>
      <c r="H26" s="97">
        <v>0</v>
      </c>
      <c r="I26" s="97">
        <v>0</v>
      </c>
      <c r="J26" s="97">
        <v>0</v>
      </c>
      <c r="K26" s="97">
        <v>1</v>
      </c>
      <c r="L26" s="97" t="s">
        <v>154</v>
      </c>
      <c r="M26" t="s">
        <v>155</v>
      </c>
      <c r="N26" s="133">
        <v>5</v>
      </c>
    </row>
    <row r="27" spans="1:14" ht="15" customHeight="1" x14ac:dyDescent="0.2">
      <c r="A27" s="98">
        <v>40823</v>
      </c>
      <c r="B27" s="99">
        <v>26</v>
      </c>
      <c r="C27" s="99" t="s">
        <v>114</v>
      </c>
      <c r="D27" s="97">
        <v>1</v>
      </c>
      <c r="E27" s="99" t="s">
        <v>114</v>
      </c>
      <c r="F27" s="97">
        <v>1</v>
      </c>
      <c r="G27" s="97">
        <v>0</v>
      </c>
      <c r="H27" s="97">
        <v>0</v>
      </c>
      <c r="I27" s="97">
        <v>0</v>
      </c>
      <c r="J27" s="97">
        <v>0</v>
      </c>
      <c r="K27" s="97">
        <v>1</v>
      </c>
      <c r="L27" s="97" t="s">
        <v>154</v>
      </c>
      <c r="M27" t="s">
        <v>155</v>
      </c>
      <c r="N27" s="133">
        <v>6</v>
      </c>
    </row>
    <row r="28" spans="1:14" ht="15" customHeight="1" x14ac:dyDescent="0.2">
      <c r="A28" s="98">
        <v>40824</v>
      </c>
      <c r="B28" s="99">
        <v>27</v>
      </c>
      <c r="C28" s="99" t="s">
        <v>153</v>
      </c>
      <c r="D28" s="97">
        <v>0</v>
      </c>
      <c r="E28" s="99" t="s">
        <v>153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1</v>
      </c>
      <c r="L28" s="97" t="s">
        <v>156</v>
      </c>
      <c r="M28" t="s">
        <v>157</v>
      </c>
      <c r="N28" s="133">
        <v>7</v>
      </c>
    </row>
    <row r="29" spans="1:14" ht="15" customHeight="1" x14ac:dyDescent="0.2">
      <c r="A29" s="98">
        <v>40825</v>
      </c>
      <c r="B29" s="99">
        <v>28</v>
      </c>
      <c r="C29" s="99" t="s">
        <v>153</v>
      </c>
      <c r="D29" s="97">
        <v>0</v>
      </c>
      <c r="E29" s="99" t="s">
        <v>153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1</v>
      </c>
      <c r="L29" s="97" t="s">
        <v>156</v>
      </c>
      <c r="M29" t="s">
        <v>157</v>
      </c>
      <c r="N29" s="133">
        <v>1</v>
      </c>
    </row>
    <row r="30" spans="1:14" ht="15" customHeight="1" x14ac:dyDescent="0.2">
      <c r="A30" s="98">
        <v>40826</v>
      </c>
      <c r="B30" s="99">
        <v>29</v>
      </c>
      <c r="C30" s="99" t="s">
        <v>114</v>
      </c>
      <c r="D30" s="97">
        <v>1</v>
      </c>
      <c r="E30" s="99" t="s">
        <v>114</v>
      </c>
      <c r="F30" s="97">
        <v>1</v>
      </c>
      <c r="G30" s="97">
        <v>0</v>
      </c>
      <c r="H30" s="97">
        <v>0</v>
      </c>
      <c r="I30" s="97">
        <v>0</v>
      </c>
      <c r="J30" s="97">
        <v>0</v>
      </c>
      <c r="K30" s="97">
        <v>1</v>
      </c>
      <c r="L30" s="97" t="s">
        <v>154</v>
      </c>
      <c r="M30" t="s">
        <v>155</v>
      </c>
      <c r="N30" s="133">
        <v>2</v>
      </c>
    </row>
    <row r="31" spans="1:14" ht="15" customHeight="1" x14ac:dyDescent="0.2">
      <c r="A31" s="98">
        <v>40827</v>
      </c>
      <c r="B31" s="99">
        <v>30</v>
      </c>
      <c r="C31" s="99" t="s">
        <v>114</v>
      </c>
      <c r="D31" s="97">
        <v>1</v>
      </c>
      <c r="E31" s="99" t="s">
        <v>114</v>
      </c>
      <c r="F31" s="97">
        <v>1</v>
      </c>
      <c r="G31" s="97">
        <v>0</v>
      </c>
      <c r="H31" s="97">
        <v>0</v>
      </c>
      <c r="I31" s="97">
        <v>0</v>
      </c>
      <c r="J31" s="97">
        <v>0</v>
      </c>
      <c r="K31" s="97">
        <v>1</v>
      </c>
      <c r="L31" s="97" t="s">
        <v>154</v>
      </c>
      <c r="M31" t="s">
        <v>155</v>
      </c>
      <c r="N31" s="133">
        <v>3</v>
      </c>
    </row>
    <row r="32" spans="1:14" ht="15" customHeight="1" x14ac:dyDescent="0.2">
      <c r="A32" s="98">
        <v>40828</v>
      </c>
      <c r="B32" s="99">
        <v>31</v>
      </c>
      <c r="C32" s="99" t="s">
        <v>114</v>
      </c>
      <c r="D32" s="97">
        <v>1</v>
      </c>
      <c r="E32" s="99" t="s">
        <v>114</v>
      </c>
      <c r="F32" s="97">
        <v>1</v>
      </c>
      <c r="G32" s="97">
        <v>0</v>
      </c>
      <c r="H32" s="97">
        <v>0</v>
      </c>
      <c r="I32" s="97">
        <v>0</v>
      </c>
      <c r="J32" s="97">
        <v>0</v>
      </c>
      <c r="K32" s="97">
        <v>1</v>
      </c>
      <c r="L32" s="97" t="s">
        <v>154</v>
      </c>
      <c r="M32" t="s">
        <v>155</v>
      </c>
      <c r="N32" s="133">
        <v>4</v>
      </c>
    </row>
    <row r="33" spans="1:14" ht="15" customHeight="1" x14ac:dyDescent="0.2">
      <c r="A33" s="98">
        <v>40829</v>
      </c>
      <c r="B33" s="99">
        <v>32</v>
      </c>
      <c r="C33" s="99" t="s">
        <v>114</v>
      </c>
      <c r="D33" s="97">
        <v>1</v>
      </c>
      <c r="E33" s="99" t="s">
        <v>114</v>
      </c>
      <c r="F33" s="97">
        <v>1</v>
      </c>
      <c r="G33" s="97">
        <v>0</v>
      </c>
      <c r="H33" s="97">
        <v>0</v>
      </c>
      <c r="I33" s="97">
        <v>0</v>
      </c>
      <c r="J33" s="97">
        <v>0</v>
      </c>
      <c r="K33" s="97">
        <v>1</v>
      </c>
      <c r="L33" s="97" t="s">
        <v>154</v>
      </c>
      <c r="M33" t="s">
        <v>155</v>
      </c>
      <c r="N33" s="133">
        <v>5</v>
      </c>
    </row>
    <row r="34" spans="1:14" ht="15" customHeight="1" x14ac:dyDescent="0.2">
      <c r="A34" s="98">
        <v>40830</v>
      </c>
      <c r="B34" s="99">
        <v>33</v>
      </c>
      <c r="C34" s="99" t="s">
        <v>114</v>
      </c>
      <c r="D34" s="97">
        <v>1</v>
      </c>
      <c r="E34" s="99" t="s">
        <v>114</v>
      </c>
      <c r="F34" s="97">
        <v>1</v>
      </c>
      <c r="G34" s="97">
        <v>0</v>
      </c>
      <c r="H34" s="97">
        <v>0</v>
      </c>
      <c r="I34" s="97">
        <v>0</v>
      </c>
      <c r="J34" s="97">
        <v>0</v>
      </c>
      <c r="K34" s="97">
        <v>1</v>
      </c>
      <c r="L34" s="97" t="s">
        <v>154</v>
      </c>
      <c r="M34" t="s">
        <v>155</v>
      </c>
      <c r="N34" s="133">
        <v>6</v>
      </c>
    </row>
    <row r="35" spans="1:14" ht="15" customHeight="1" x14ac:dyDescent="0.2">
      <c r="A35" s="98">
        <v>40831</v>
      </c>
      <c r="B35" s="99">
        <v>34</v>
      </c>
      <c r="C35" s="99" t="s">
        <v>153</v>
      </c>
      <c r="D35" s="97">
        <v>0</v>
      </c>
      <c r="E35" s="99" t="s">
        <v>153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1</v>
      </c>
      <c r="L35" s="97" t="s">
        <v>156</v>
      </c>
      <c r="M35" t="s">
        <v>157</v>
      </c>
      <c r="N35" s="133">
        <v>7</v>
      </c>
    </row>
    <row r="36" spans="1:14" ht="15" customHeight="1" x14ac:dyDescent="0.2">
      <c r="A36" s="98">
        <v>40832</v>
      </c>
      <c r="B36" s="99">
        <v>35</v>
      </c>
      <c r="C36" s="99" t="s">
        <v>153</v>
      </c>
      <c r="D36" s="97">
        <v>0</v>
      </c>
      <c r="E36" s="99" t="s">
        <v>153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1</v>
      </c>
      <c r="L36" s="97" t="s">
        <v>156</v>
      </c>
      <c r="M36" t="s">
        <v>157</v>
      </c>
      <c r="N36" s="133">
        <v>1</v>
      </c>
    </row>
    <row r="37" spans="1:14" ht="15" customHeight="1" x14ac:dyDescent="0.2">
      <c r="A37" s="98">
        <v>40833</v>
      </c>
      <c r="B37" s="99">
        <v>36</v>
      </c>
      <c r="C37" s="99" t="s">
        <v>114</v>
      </c>
      <c r="D37" s="97">
        <v>1</v>
      </c>
      <c r="E37" s="99" t="s">
        <v>114</v>
      </c>
      <c r="F37" s="97">
        <v>1</v>
      </c>
      <c r="G37" s="97">
        <v>0</v>
      </c>
      <c r="H37" s="97">
        <v>0</v>
      </c>
      <c r="I37" s="97">
        <v>0</v>
      </c>
      <c r="J37" s="97">
        <v>0</v>
      </c>
      <c r="K37" s="97">
        <v>1</v>
      </c>
      <c r="L37" s="97" t="s">
        <v>154</v>
      </c>
      <c r="M37" t="s">
        <v>155</v>
      </c>
      <c r="N37" s="133">
        <v>2</v>
      </c>
    </row>
    <row r="38" spans="1:14" ht="15" customHeight="1" x14ac:dyDescent="0.2">
      <c r="A38" s="98">
        <v>40834</v>
      </c>
      <c r="B38" s="99">
        <v>37</v>
      </c>
      <c r="C38" s="99" t="s">
        <v>114</v>
      </c>
      <c r="D38" s="97">
        <v>1</v>
      </c>
      <c r="E38" s="99" t="s">
        <v>114</v>
      </c>
      <c r="F38" s="97">
        <v>1</v>
      </c>
      <c r="G38" s="97">
        <v>0</v>
      </c>
      <c r="H38" s="97">
        <v>0</v>
      </c>
      <c r="I38" s="97">
        <v>0</v>
      </c>
      <c r="J38" s="97">
        <v>0</v>
      </c>
      <c r="K38" s="97">
        <v>1</v>
      </c>
      <c r="L38" s="97" t="s">
        <v>154</v>
      </c>
      <c r="M38" t="s">
        <v>155</v>
      </c>
      <c r="N38" s="133">
        <v>3</v>
      </c>
    </row>
    <row r="39" spans="1:14" ht="15" customHeight="1" x14ac:dyDescent="0.2">
      <c r="A39" s="98">
        <v>40835</v>
      </c>
      <c r="B39" s="99">
        <v>38</v>
      </c>
      <c r="C39" s="99" t="s">
        <v>114</v>
      </c>
      <c r="D39" s="97">
        <v>1</v>
      </c>
      <c r="E39" s="99" t="s">
        <v>114</v>
      </c>
      <c r="F39" s="97">
        <v>1</v>
      </c>
      <c r="G39" s="97">
        <v>0</v>
      </c>
      <c r="H39" s="97">
        <v>0</v>
      </c>
      <c r="I39" s="97">
        <v>0</v>
      </c>
      <c r="J39" s="97">
        <v>0</v>
      </c>
      <c r="K39" s="97">
        <v>1</v>
      </c>
      <c r="L39" s="97" t="s">
        <v>154</v>
      </c>
      <c r="M39" t="s">
        <v>155</v>
      </c>
      <c r="N39" s="133">
        <v>4</v>
      </c>
    </row>
    <row r="40" spans="1:14" ht="15" customHeight="1" x14ac:dyDescent="0.2">
      <c r="A40" s="98">
        <v>40836</v>
      </c>
      <c r="B40" s="99">
        <v>39</v>
      </c>
      <c r="C40" s="99" t="s">
        <v>114</v>
      </c>
      <c r="D40" s="97">
        <v>1</v>
      </c>
      <c r="E40" s="99" t="s">
        <v>114</v>
      </c>
      <c r="F40" s="97">
        <v>1</v>
      </c>
      <c r="G40" s="97">
        <v>0</v>
      </c>
      <c r="H40" s="97">
        <v>0</v>
      </c>
      <c r="I40" s="97">
        <v>0</v>
      </c>
      <c r="J40" s="97">
        <v>0</v>
      </c>
      <c r="K40" s="97">
        <v>1</v>
      </c>
      <c r="L40" s="97" t="s">
        <v>154</v>
      </c>
      <c r="M40" t="s">
        <v>155</v>
      </c>
      <c r="N40" s="133">
        <v>5</v>
      </c>
    </row>
    <row r="41" spans="1:14" ht="15" customHeight="1" x14ac:dyDescent="0.2">
      <c r="A41" s="98">
        <v>40837</v>
      </c>
      <c r="B41" s="99">
        <v>40</v>
      </c>
      <c r="C41" s="99" t="s">
        <v>114</v>
      </c>
      <c r="D41" s="97">
        <v>1</v>
      </c>
      <c r="E41" s="99" t="s">
        <v>114</v>
      </c>
      <c r="F41" s="97">
        <v>1</v>
      </c>
      <c r="G41" s="97">
        <v>0</v>
      </c>
      <c r="H41" s="97">
        <v>0</v>
      </c>
      <c r="I41" s="97">
        <v>0</v>
      </c>
      <c r="J41" s="97">
        <v>0</v>
      </c>
      <c r="K41" s="97">
        <v>1</v>
      </c>
      <c r="L41" s="97" t="s">
        <v>154</v>
      </c>
      <c r="M41" t="s">
        <v>155</v>
      </c>
      <c r="N41" s="133">
        <v>6</v>
      </c>
    </row>
    <row r="42" spans="1:14" ht="15" customHeight="1" x14ac:dyDescent="0.2">
      <c r="A42" s="98">
        <v>40838</v>
      </c>
      <c r="B42" s="99">
        <v>41</v>
      </c>
      <c r="C42" s="99" t="s">
        <v>153</v>
      </c>
      <c r="D42" s="97">
        <v>0</v>
      </c>
      <c r="E42" s="99" t="s">
        <v>153</v>
      </c>
      <c r="F42" s="97">
        <v>0</v>
      </c>
      <c r="G42" s="97">
        <v>0</v>
      </c>
      <c r="H42" s="97">
        <v>0</v>
      </c>
      <c r="I42" s="97">
        <v>0</v>
      </c>
      <c r="J42" s="97">
        <v>0</v>
      </c>
      <c r="K42" s="97">
        <v>1</v>
      </c>
      <c r="L42" s="97" t="s">
        <v>156</v>
      </c>
      <c r="M42" t="s">
        <v>157</v>
      </c>
      <c r="N42" s="133">
        <v>7</v>
      </c>
    </row>
    <row r="43" spans="1:14" ht="15" customHeight="1" x14ac:dyDescent="0.2">
      <c r="A43" s="98">
        <v>40839</v>
      </c>
      <c r="B43" s="99">
        <v>42</v>
      </c>
      <c r="C43" s="99" t="s">
        <v>153</v>
      </c>
      <c r="D43" s="97">
        <v>0</v>
      </c>
      <c r="E43" s="99" t="s">
        <v>153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1</v>
      </c>
      <c r="L43" s="97" t="s">
        <v>156</v>
      </c>
      <c r="M43" t="s">
        <v>157</v>
      </c>
      <c r="N43" s="133">
        <v>1</v>
      </c>
    </row>
    <row r="44" spans="1:14" ht="15" customHeight="1" x14ac:dyDescent="0.2">
      <c r="A44" s="98">
        <v>40840</v>
      </c>
      <c r="B44" s="99">
        <v>43</v>
      </c>
      <c r="C44" s="99" t="s">
        <v>114</v>
      </c>
      <c r="D44" s="97">
        <v>1</v>
      </c>
      <c r="E44" s="99" t="s">
        <v>114</v>
      </c>
      <c r="F44" s="97">
        <v>1</v>
      </c>
      <c r="G44" s="97">
        <v>0</v>
      </c>
      <c r="H44" s="97">
        <v>0</v>
      </c>
      <c r="I44" s="97">
        <v>0</v>
      </c>
      <c r="J44" s="97">
        <v>0</v>
      </c>
      <c r="K44" s="97">
        <v>1</v>
      </c>
      <c r="L44" s="97" t="s">
        <v>154</v>
      </c>
      <c r="M44" t="s">
        <v>155</v>
      </c>
      <c r="N44" s="133">
        <v>2</v>
      </c>
    </row>
    <row r="45" spans="1:14" ht="15" customHeight="1" x14ac:dyDescent="0.2">
      <c r="A45" s="98">
        <v>40841</v>
      </c>
      <c r="B45" s="99">
        <v>44</v>
      </c>
      <c r="C45" s="99" t="s">
        <v>114</v>
      </c>
      <c r="D45" s="97">
        <v>1</v>
      </c>
      <c r="E45" s="99" t="s">
        <v>114</v>
      </c>
      <c r="F45" s="97">
        <v>1</v>
      </c>
      <c r="G45" s="97">
        <v>0</v>
      </c>
      <c r="H45" s="97">
        <v>0</v>
      </c>
      <c r="I45" s="97">
        <v>0</v>
      </c>
      <c r="J45" s="97">
        <v>0</v>
      </c>
      <c r="K45" s="97">
        <v>1</v>
      </c>
      <c r="L45" s="97" t="s">
        <v>154</v>
      </c>
      <c r="M45" t="s">
        <v>155</v>
      </c>
      <c r="N45" s="133">
        <v>3</v>
      </c>
    </row>
    <row r="46" spans="1:14" ht="15" customHeight="1" x14ac:dyDescent="0.2">
      <c r="A46" s="98">
        <v>40842</v>
      </c>
      <c r="B46" s="99">
        <v>45</v>
      </c>
      <c r="C46" s="119" t="s">
        <v>115</v>
      </c>
      <c r="D46" s="97">
        <v>0</v>
      </c>
      <c r="E46" s="119" t="s">
        <v>115</v>
      </c>
      <c r="F46" s="97">
        <v>0</v>
      </c>
      <c r="G46" s="97">
        <v>1</v>
      </c>
      <c r="H46" s="97">
        <v>0</v>
      </c>
      <c r="I46" s="97">
        <v>1</v>
      </c>
      <c r="J46" s="97">
        <v>0</v>
      </c>
      <c r="K46" s="97">
        <v>1</v>
      </c>
      <c r="L46" s="97" t="s">
        <v>158</v>
      </c>
      <c r="M46" t="s">
        <v>159</v>
      </c>
      <c r="N46" s="133">
        <v>4</v>
      </c>
    </row>
    <row r="47" spans="1:14" ht="15" customHeight="1" x14ac:dyDescent="0.2">
      <c r="A47" s="98">
        <v>40843</v>
      </c>
      <c r="B47" s="99">
        <v>46</v>
      </c>
      <c r="C47" s="99" t="s">
        <v>114</v>
      </c>
      <c r="D47" s="97">
        <v>1</v>
      </c>
      <c r="E47" s="99" t="s">
        <v>114</v>
      </c>
      <c r="F47" s="97">
        <v>1</v>
      </c>
      <c r="G47" s="97">
        <v>0</v>
      </c>
      <c r="H47" s="97">
        <v>0</v>
      </c>
      <c r="I47" s="97">
        <v>0</v>
      </c>
      <c r="J47" s="97">
        <v>0</v>
      </c>
      <c r="K47" s="97">
        <v>1</v>
      </c>
      <c r="L47" s="97" t="s">
        <v>154</v>
      </c>
      <c r="M47" t="s">
        <v>155</v>
      </c>
      <c r="N47" s="133">
        <v>5</v>
      </c>
    </row>
    <row r="48" spans="1:14" ht="15" customHeight="1" x14ac:dyDescent="0.2">
      <c r="A48" s="98">
        <v>40844</v>
      </c>
      <c r="B48" s="99">
        <v>47</v>
      </c>
      <c r="C48" s="99" t="s">
        <v>114</v>
      </c>
      <c r="D48" s="97">
        <v>1</v>
      </c>
      <c r="E48" s="99" t="s">
        <v>114</v>
      </c>
      <c r="F48" s="97">
        <v>1</v>
      </c>
      <c r="G48" s="97">
        <v>0</v>
      </c>
      <c r="H48" s="97">
        <v>0</v>
      </c>
      <c r="I48" s="97">
        <v>0</v>
      </c>
      <c r="J48" s="97">
        <v>0</v>
      </c>
      <c r="K48" s="97">
        <v>1</v>
      </c>
      <c r="L48" s="97" t="s">
        <v>154</v>
      </c>
      <c r="M48" t="s">
        <v>155</v>
      </c>
      <c r="N48" s="133">
        <v>6</v>
      </c>
    </row>
    <row r="49" spans="1:14" ht="15" customHeight="1" x14ac:dyDescent="0.2">
      <c r="A49" s="98">
        <v>40845</v>
      </c>
      <c r="B49" s="99">
        <v>48</v>
      </c>
      <c r="C49" s="99" t="s">
        <v>153</v>
      </c>
      <c r="D49" s="97">
        <v>0</v>
      </c>
      <c r="E49" s="99" t="s">
        <v>153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1</v>
      </c>
      <c r="L49" s="97" t="s">
        <v>156</v>
      </c>
      <c r="M49" t="s">
        <v>157</v>
      </c>
      <c r="N49" s="133">
        <v>7</v>
      </c>
    </row>
    <row r="50" spans="1:14" ht="15" customHeight="1" x14ac:dyDescent="0.2">
      <c r="A50" s="98">
        <v>40846</v>
      </c>
      <c r="B50" s="99">
        <v>49</v>
      </c>
      <c r="C50" s="99" t="s">
        <v>153</v>
      </c>
      <c r="D50" s="97">
        <v>0</v>
      </c>
      <c r="E50" s="99" t="s">
        <v>153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1</v>
      </c>
      <c r="L50" s="97" t="s">
        <v>156</v>
      </c>
      <c r="M50" t="s">
        <v>157</v>
      </c>
      <c r="N50" s="133">
        <v>1</v>
      </c>
    </row>
    <row r="51" spans="1:14" ht="15" customHeight="1" x14ac:dyDescent="0.2">
      <c r="A51" s="98">
        <v>40847</v>
      </c>
      <c r="B51" s="99">
        <v>50</v>
      </c>
      <c r="C51" s="122" t="s">
        <v>174</v>
      </c>
      <c r="D51" s="97">
        <v>0</v>
      </c>
      <c r="E51" s="99" t="s">
        <v>114</v>
      </c>
      <c r="F51" s="97">
        <v>1</v>
      </c>
      <c r="G51" s="97">
        <v>0</v>
      </c>
      <c r="H51" s="97">
        <v>0</v>
      </c>
      <c r="I51" s="97">
        <v>0</v>
      </c>
      <c r="J51" s="97">
        <v>0</v>
      </c>
      <c r="K51" s="97">
        <v>1</v>
      </c>
      <c r="L51" s="97" t="s">
        <v>175</v>
      </c>
      <c r="M51" t="s">
        <v>178</v>
      </c>
      <c r="N51" s="133">
        <v>2</v>
      </c>
    </row>
    <row r="52" spans="1:14" ht="15" customHeight="1" x14ac:dyDescent="0.2">
      <c r="A52" s="98">
        <v>40848</v>
      </c>
      <c r="B52" s="99">
        <v>51</v>
      </c>
      <c r="C52" s="119" t="s">
        <v>115</v>
      </c>
      <c r="D52" s="97">
        <v>0</v>
      </c>
      <c r="E52" s="119" t="s">
        <v>115</v>
      </c>
      <c r="F52" s="97">
        <v>0</v>
      </c>
      <c r="G52" s="97">
        <v>1</v>
      </c>
      <c r="H52" s="97">
        <v>0</v>
      </c>
      <c r="I52" s="97">
        <v>1</v>
      </c>
      <c r="J52" s="97">
        <v>0</v>
      </c>
      <c r="K52" s="97">
        <v>1</v>
      </c>
      <c r="L52" s="97" t="s">
        <v>158</v>
      </c>
      <c r="M52" t="s">
        <v>159</v>
      </c>
      <c r="N52" s="133">
        <v>3</v>
      </c>
    </row>
    <row r="53" spans="1:14" ht="15" customHeight="1" x14ac:dyDescent="0.2">
      <c r="A53" s="98">
        <v>40849</v>
      </c>
      <c r="B53" s="99">
        <v>52</v>
      </c>
      <c r="C53" s="119" t="s">
        <v>115</v>
      </c>
      <c r="D53" s="97">
        <v>0</v>
      </c>
      <c r="E53" s="99" t="s">
        <v>114</v>
      </c>
      <c r="F53" s="97">
        <v>1</v>
      </c>
      <c r="G53" s="97">
        <v>0</v>
      </c>
      <c r="H53" s="97">
        <v>0</v>
      </c>
      <c r="I53" s="97">
        <v>0</v>
      </c>
      <c r="J53" s="97">
        <v>0</v>
      </c>
      <c r="K53" s="97">
        <v>1</v>
      </c>
      <c r="L53" s="97" t="s">
        <v>160</v>
      </c>
      <c r="M53" t="s">
        <v>161</v>
      </c>
      <c r="N53" s="133">
        <v>4</v>
      </c>
    </row>
    <row r="54" spans="1:14" ht="15" customHeight="1" x14ac:dyDescent="0.2">
      <c r="A54" s="98">
        <v>40850</v>
      </c>
      <c r="B54" s="99">
        <v>53</v>
      </c>
      <c r="C54" s="99" t="s">
        <v>114</v>
      </c>
      <c r="D54" s="97">
        <v>1</v>
      </c>
      <c r="E54" s="99" t="s">
        <v>114</v>
      </c>
      <c r="F54" s="97">
        <v>1</v>
      </c>
      <c r="G54" s="97">
        <v>0</v>
      </c>
      <c r="H54" s="97">
        <v>0</v>
      </c>
      <c r="I54" s="97">
        <v>0</v>
      </c>
      <c r="J54" s="97">
        <v>0</v>
      </c>
      <c r="K54" s="97">
        <v>1</v>
      </c>
      <c r="L54" s="97" t="s">
        <v>154</v>
      </c>
      <c r="M54" t="s">
        <v>155</v>
      </c>
      <c r="N54" s="133">
        <v>5</v>
      </c>
    </row>
    <row r="55" spans="1:14" ht="15" customHeight="1" x14ac:dyDescent="0.2">
      <c r="A55" s="98">
        <v>40851</v>
      </c>
      <c r="B55" s="99">
        <v>54</v>
      </c>
      <c r="C55" s="99" t="s">
        <v>114</v>
      </c>
      <c r="D55" s="97">
        <v>1</v>
      </c>
      <c r="E55" s="99" t="s">
        <v>114</v>
      </c>
      <c r="F55" s="97">
        <v>1</v>
      </c>
      <c r="G55" s="97">
        <v>0</v>
      </c>
      <c r="H55" s="97">
        <v>0</v>
      </c>
      <c r="I55" s="97">
        <v>0</v>
      </c>
      <c r="J55" s="97">
        <v>0</v>
      </c>
      <c r="K55" s="97">
        <v>1</v>
      </c>
      <c r="L55" s="97" t="s">
        <v>154</v>
      </c>
      <c r="M55" t="s">
        <v>155</v>
      </c>
      <c r="N55" s="133">
        <v>6</v>
      </c>
    </row>
    <row r="56" spans="1:14" ht="15" customHeight="1" x14ac:dyDescent="0.2">
      <c r="A56" s="98">
        <v>40852</v>
      </c>
      <c r="B56" s="99">
        <v>55</v>
      </c>
      <c r="C56" s="99" t="s">
        <v>153</v>
      </c>
      <c r="D56" s="97">
        <v>0</v>
      </c>
      <c r="E56" s="99" t="s">
        <v>153</v>
      </c>
      <c r="F56" s="97">
        <v>0</v>
      </c>
      <c r="G56" s="97">
        <v>0</v>
      </c>
      <c r="H56" s="97">
        <v>0</v>
      </c>
      <c r="I56" s="97">
        <v>0</v>
      </c>
      <c r="J56" s="97">
        <v>0</v>
      </c>
      <c r="K56" s="97">
        <v>1</v>
      </c>
      <c r="L56" s="97" t="s">
        <v>156</v>
      </c>
      <c r="M56" t="s">
        <v>157</v>
      </c>
      <c r="N56" s="133">
        <v>7</v>
      </c>
    </row>
    <row r="57" spans="1:14" ht="15" customHeight="1" x14ac:dyDescent="0.2">
      <c r="A57" s="98">
        <v>40853</v>
      </c>
      <c r="B57" s="99">
        <v>56</v>
      </c>
      <c r="C57" s="99" t="s">
        <v>153</v>
      </c>
      <c r="D57" s="97">
        <v>0</v>
      </c>
      <c r="E57" s="99" t="s">
        <v>153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1</v>
      </c>
      <c r="L57" s="97" t="s">
        <v>156</v>
      </c>
      <c r="M57" t="s">
        <v>157</v>
      </c>
      <c r="N57" s="133">
        <v>1</v>
      </c>
    </row>
    <row r="58" spans="1:14" ht="15" customHeight="1" x14ac:dyDescent="0.2">
      <c r="A58" s="98">
        <v>40854</v>
      </c>
      <c r="B58" s="99">
        <v>57</v>
      </c>
      <c r="C58" s="99" t="s">
        <v>114</v>
      </c>
      <c r="D58" s="97">
        <v>1</v>
      </c>
      <c r="E58" s="99" t="s">
        <v>114</v>
      </c>
      <c r="F58" s="97">
        <v>1</v>
      </c>
      <c r="G58" s="97">
        <v>0</v>
      </c>
      <c r="H58" s="97">
        <v>0</v>
      </c>
      <c r="I58" s="97">
        <v>0</v>
      </c>
      <c r="J58" s="97">
        <v>0</v>
      </c>
      <c r="K58" s="97">
        <v>1</v>
      </c>
      <c r="L58" s="97" t="s">
        <v>154</v>
      </c>
      <c r="M58" t="s">
        <v>155</v>
      </c>
      <c r="N58" s="133">
        <v>2</v>
      </c>
    </row>
    <row r="59" spans="1:14" ht="15" customHeight="1" x14ac:dyDescent="0.2">
      <c r="A59" s="98">
        <v>40855</v>
      </c>
      <c r="B59" s="99">
        <v>58</v>
      </c>
      <c r="C59" s="99" t="s">
        <v>114</v>
      </c>
      <c r="D59" s="97">
        <v>1</v>
      </c>
      <c r="E59" s="99" t="s">
        <v>114</v>
      </c>
      <c r="F59" s="97">
        <v>1</v>
      </c>
      <c r="G59" s="97">
        <v>0</v>
      </c>
      <c r="H59" s="97">
        <v>0</v>
      </c>
      <c r="I59" s="97">
        <v>0</v>
      </c>
      <c r="J59" s="97">
        <v>0</v>
      </c>
      <c r="K59" s="97">
        <v>1</v>
      </c>
      <c r="L59" s="97" t="s">
        <v>154</v>
      </c>
      <c r="M59" t="s">
        <v>155</v>
      </c>
      <c r="N59" s="133">
        <v>3</v>
      </c>
    </row>
    <row r="60" spans="1:14" ht="15" customHeight="1" x14ac:dyDescent="0.2">
      <c r="A60" s="98">
        <v>40856</v>
      </c>
      <c r="B60" s="99">
        <v>59</v>
      </c>
      <c r="C60" s="99" t="s">
        <v>114</v>
      </c>
      <c r="D60" s="97">
        <v>1</v>
      </c>
      <c r="E60" s="99" t="s">
        <v>114</v>
      </c>
      <c r="F60" s="97">
        <v>1</v>
      </c>
      <c r="G60" s="97">
        <v>0</v>
      </c>
      <c r="H60" s="97">
        <v>0</v>
      </c>
      <c r="I60" s="97">
        <v>0</v>
      </c>
      <c r="J60" s="97">
        <v>0</v>
      </c>
      <c r="K60" s="97">
        <v>1</v>
      </c>
      <c r="L60" s="97" t="s">
        <v>154</v>
      </c>
      <c r="M60" t="s">
        <v>155</v>
      </c>
      <c r="N60" s="133">
        <v>4</v>
      </c>
    </row>
    <row r="61" spans="1:14" ht="15" customHeight="1" x14ac:dyDescent="0.2">
      <c r="A61" s="98">
        <v>40857</v>
      </c>
      <c r="B61" s="99">
        <v>60</v>
      </c>
      <c r="C61" s="99" t="s">
        <v>114</v>
      </c>
      <c r="D61" s="97">
        <v>1</v>
      </c>
      <c r="E61" s="99" t="s">
        <v>114</v>
      </c>
      <c r="F61" s="97">
        <v>1</v>
      </c>
      <c r="G61" s="97">
        <v>0</v>
      </c>
      <c r="H61" s="97">
        <v>0</v>
      </c>
      <c r="I61" s="97">
        <v>0</v>
      </c>
      <c r="J61" s="97">
        <v>0</v>
      </c>
      <c r="K61" s="97">
        <v>1</v>
      </c>
      <c r="L61" s="97" t="s">
        <v>154</v>
      </c>
      <c r="M61" t="s">
        <v>155</v>
      </c>
      <c r="N61" s="133">
        <v>5</v>
      </c>
    </row>
    <row r="62" spans="1:14" ht="15" customHeight="1" x14ac:dyDescent="0.2">
      <c r="A62" s="98">
        <v>40858</v>
      </c>
      <c r="B62" s="99">
        <v>61</v>
      </c>
      <c r="C62" s="99" t="s">
        <v>114</v>
      </c>
      <c r="D62" s="97">
        <v>1</v>
      </c>
      <c r="E62" s="99" t="s">
        <v>114</v>
      </c>
      <c r="F62" s="97">
        <v>1</v>
      </c>
      <c r="G62" s="97">
        <v>0</v>
      </c>
      <c r="H62" s="97">
        <v>0</v>
      </c>
      <c r="I62" s="97">
        <v>0</v>
      </c>
      <c r="J62" s="97">
        <v>0</v>
      </c>
      <c r="K62" s="97">
        <v>1</v>
      </c>
      <c r="L62" s="97" t="s">
        <v>154</v>
      </c>
      <c r="M62" t="s">
        <v>155</v>
      </c>
      <c r="N62" s="133">
        <v>6</v>
      </c>
    </row>
    <row r="63" spans="1:14" ht="15" customHeight="1" x14ac:dyDescent="0.2">
      <c r="A63" s="98">
        <v>40859</v>
      </c>
      <c r="B63" s="99">
        <v>62</v>
      </c>
      <c r="C63" s="99" t="s">
        <v>153</v>
      </c>
      <c r="D63" s="97">
        <v>0</v>
      </c>
      <c r="E63" s="99" t="s">
        <v>153</v>
      </c>
      <c r="F63" s="97">
        <v>0</v>
      </c>
      <c r="G63" s="97">
        <v>0</v>
      </c>
      <c r="H63" s="97">
        <v>0</v>
      </c>
      <c r="I63" s="97">
        <v>0</v>
      </c>
      <c r="J63" s="97">
        <v>0</v>
      </c>
      <c r="K63" s="97">
        <v>1</v>
      </c>
      <c r="L63" s="97" t="s">
        <v>156</v>
      </c>
      <c r="M63" t="s">
        <v>157</v>
      </c>
      <c r="N63" s="133">
        <v>7</v>
      </c>
    </row>
    <row r="64" spans="1:14" ht="15" customHeight="1" x14ac:dyDescent="0.2">
      <c r="A64" s="98">
        <v>40860</v>
      </c>
      <c r="B64" s="99">
        <v>63</v>
      </c>
      <c r="C64" s="99" t="s">
        <v>153</v>
      </c>
      <c r="D64" s="97">
        <v>0</v>
      </c>
      <c r="E64" s="99" t="s">
        <v>153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1</v>
      </c>
      <c r="L64" s="97" t="s">
        <v>156</v>
      </c>
      <c r="M64" t="s">
        <v>157</v>
      </c>
      <c r="N64" s="133">
        <v>1</v>
      </c>
    </row>
    <row r="65" spans="1:14" ht="15" customHeight="1" x14ac:dyDescent="0.2">
      <c r="A65" s="98">
        <v>40861</v>
      </c>
      <c r="B65" s="99">
        <v>64</v>
      </c>
      <c r="C65" s="99" t="s">
        <v>114</v>
      </c>
      <c r="D65" s="97">
        <v>1</v>
      </c>
      <c r="E65" s="99" t="s">
        <v>114</v>
      </c>
      <c r="F65" s="97">
        <v>1</v>
      </c>
      <c r="G65" s="97">
        <v>0</v>
      </c>
      <c r="H65" s="97">
        <v>0</v>
      </c>
      <c r="I65" s="97">
        <v>0</v>
      </c>
      <c r="J65" s="97">
        <v>0</v>
      </c>
      <c r="K65" s="97">
        <v>1</v>
      </c>
      <c r="L65" s="97" t="s">
        <v>154</v>
      </c>
      <c r="M65" t="s">
        <v>155</v>
      </c>
      <c r="N65" s="133">
        <v>2</v>
      </c>
    </row>
    <row r="66" spans="1:14" ht="15" customHeight="1" x14ac:dyDescent="0.2">
      <c r="A66" s="98">
        <v>40862</v>
      </c>
      <c r="B66" s="99">
        <v>65</v>
      </c>
      <c r="C66" s="99" t="s">
        <v>114</v>
      </c>
      <c r="D66" s="97">
        <v>1</v>
      </c>
      <c r="E66" s="99" t="s">
        <v>114</v>
      </c>
      <c r="F66" s="97">
        <v>1</v>
      </c>
      <c r="G66" s="97">
        <v>0</v>
      </c>
      <c r="H66" s="97">
        <v>0</v>
      </c>
      <c r="I66" s="97">
        <v>0</v>
      </c>
      <c r="J66" s="97">
        <v>0</v>
      </c>
      <c r="K66" s="97">
        <v>1</v>
      </c>
      <c r="L66" s="97" t="s">
        <v>154</v>
      </c>
      <c r="M66" t="s">
        <v>155</v>
      </c>
      <c r="N66" s="133">
        <v>3</v>
      </c>
    </row>
    <row r="67" spans="1:14" ht="15" customHeight="1" x14ac:dyDescent="0.2">
      <c r="A67" s="98">
        <v>40863</v>
      </c>
      <c r="B67" s="99">
        <v>66</v>
      </c>
      <c r="C67" s="99" t="s">
        <v>114</v>
      </c>
      <c r="D67" s="97">
        <v>1</v>
      </c>
      <c r="E67" s="99" t="s">
        <v>114</v>
      </c>
      <c r="F67" s="97">
        <v>1</v>
      </c>
      <c r="G67" s="97">
        <v>0</v>
      </c>
      <c r="H67" s="97">
        <v>0</v>
      </c>
      <c r="I67" s="97">
        <v>0</v>
      </c>
      <c r="J67" s="97">
        <v>0</v>
      </c>
      <c r="K67" s="97">
        <v>1</v>
      </c>
      <c r="L67" s="97" t="s">
        <v>154</v>
      </c>
      <c r="M67" t="s">
        <v>155</v>
      </c>
      <c r="N67" s="133">
        <v>4</v>
      </c>
    </row>
    <row r="68" spans="1:14" ht="15" customHeight="1" x14ac:dyDescent="0.2">
      <c r="A68" s="98">
        <v>40864</v>
      </c>
      <c r="B68" s="99">
        <v>67</v>
      </c>
      <c r="C68" s="99" t="s">
        <v>114</v>
      </c>
      <c r="D68" s="97">
        <v>1</v>
      </c>
      <c r="E68" s="99" t="s">
        <v>114</v>
      </c>
      <c r="F68" s="97">
        <v>1</v>
      </c>
      <c r="G68" s="97">
        <v>0</v>
      </c>
      <c r="H68" s="97">
        <v>0</v>
      </c>
      <c r="I68" s="97">
        <v>0</v>
      </c>
      <c r="J68" s="97">
        <v>0</v>
      </c>
      <c r="K68" s="97">
        <v>1</v>
      </c>
      <c r="L68" s="97" t="s">
        <v>154</v>
      </c>
      <c r="M68" t="s">
        <v>155</v>
      </c>
      <c r="N68" s="133">
        <v>5</v>
      </c>
    </row>
    <row r="69" spans="1:14" ht="15" customHeight="1" x14ac:dyDescent="0.2">
      <c r="A69" s="98">
        <v>40865</v>
      </c>
      <c r="B69" s="99">
        <v>68</v>
      </c>
      <c r="C69" s="99" t="s">
        <v>114</v>
      </c>
      <c r="D69" s="97">
        <v>1</v>
      </c>
      <c r="E69" s="99" t="s">
        <v>114</v>
      </c>
      <c r="F69" s="97">
        <v>1</v>
      </c>
      <c r="G69" s="97">
        <v>0</v>
      </c>
      <c r="H69" s="97">
        <v>0</v>
      </c>
      <c r="I69" s="97">
        <v>0</v>
      </c>
      <c r="J69" s="97">
        <v>0</v>
      </c>
      <c r="K69" s="97">
        <v>1</v>
      </c>
      <c r="L69" s="97" t="s">
        <v>154</v>
      </c>
      <c r="M69" t="s">
        <v>155</v>
      </c>
      <c r="N69" s="133">
        <v>6</v>
      </c>
    </row>
    <row r="70" spans="1:14" ht="15" customHeight="1" x14ac:dyDescent="0.2">
      <c r="A70" s="98">
        <v>40866</v>
      </c>
      <c r="B70" s="99">
        <v>69</v>
      </c>
      <c r="C70" s="99" t="s">
        <v>153</v>
      </c>
      <c r="D70" s="97">
        <v>0</v>
      </c>
      <c r="E70" s="99" t="s">
        <v>153</v>
      </c>
      <c r="F70" s="97">
        <v>0</v>
      </c>
      <c r="G70" s="97">
        <v>0</v>
      </c>
      <c r="H70" s="97">
        <v>0</v>
      </c>
      <c r="I70" s="97">
        <v>0</v>
      </c>
      <c r="J70" s="97">
        <v>0</v>
      </c>
      <c r="K70" s="97">
        <v>1</v>
      </c>
      <c r="L70" s="97" t="s">
        <v>156</v>
      </c>
      <c r="M70" t="s">
        <v>157</v>
      </c>
      <c r="N70" s="133">
        <v>7</v>
      </c>
    </row>
    <row r="71" spans="1:14" ht="15" customHeight="1" x14ac:dyDescent="0.2">
      <c r="A71" s="98">
        <v>40867</v>
      </c>
      <c r="B71" s="99">
        <v>70</v>
      </c>
      <c r="C71" s="99" t="s">
        <v>153</v>
      </c>
      <c r="D71" s="97">
        <v>0</v>
      </c>
      <c r="E71" s="99" t="s">
        <v>153</v>
      </c>
      <c r="F71" s="97">
        <v>0</v>
      </c>
      <c r="G71" s="97">
        <v>0</v>
      </c>
      <c r="H71" s="97">
        <v>0</v>
      </c>
      <c r="I71" s="97">
        <v>0</v>
      </c>
      <c r="J71" s="97">
        <v>0</v>
      </c>
      <c r="K71" s="97">
        <v>1</v>
      </c>
      <c r="L71" s="97" t="s">
        <v>156</v>
      </c>
      <c r="M71" t="s">
        <v>157</v>
      </c>
      <c r="N71" s="133">
        <v>1</v>
      </c>
    </row>
    <row r="72" spans="1:14" ht="15" customHeight="1" x14ac:dyDescent="0.2">
      <c r="A72" s="98">
        <v>40868</v>
      </c>
      <c r="B72" s="99">
        <v>71</v>
      </c>
      <c r="C72" s="99" t="s">
        <v>114</v>
      </c>
      <c r="D72" s="97">
        <v>1</v>
      </c>
      <c r="E72" s="99" t="s">
        <v>114</v>
      </c>
      <c r="F72" s="97">
        <v>1</v>
      </c>
      <c r="G72" s="97">
        <v>0</v>
      </c>
      <c r="H72" s="97">
        <v>0</v>
      </c>
      <c r="I72" s="97">
        <v>0</v>
      </c>
      <c r="J72" s="97">
        <v>0</v>
      </c>
      <c r="K72" s="97">
        <v>1</v>
      </c>
      <c r="L72" s="97" t="s">
        <v>154</v>
      </c>
      <c r="M72" t="s">
        <v>155</v>
      </c>
      <c r="N72" s="133">
        <v>2</v>
      </c>
    </row>
    <row r="73" spans="1:14" ht="15" customHeight="1" x14ac:dyDescent="0.2">
      <c r="A73" s="98">
        <v>40869</v>
      </c>
      <c r="B73" s="99">
        <v>72</v>
      </c>
      <c r="C73" s="99" t="s">
        <v>114</v>
      </c>
      <c r="D73" s="97">
        <v>1</v>
      </c>
      <c r="E73" s="99" t="s">
        <v>114</v>
      </c>
      <c r="F73" s="97">
        <v>1</v>
      </c>
      <c r="G73" s="97">
        <v>0</v>
      </c>
      <c r="H73" s="97">
        <v>0</v>
      </c>
      <c r="I73" s="97">
        <v>0</v>
      </c>
      <c r="J73" s="97">
        <v>0</v>
      </c>
      <c r="K73" s="97">
        <v>1</v>
      </c>
      <c r="L73" s="97" t="s">
        <v>154</v>
      </c>
      <c r="M73" t="s">
        <v>155</v>
      </c>
      <c r="N73" s="133">
        <v>3</v>
      </c>
    </row>
    <row r="74" spans="1:14" ht="15" customHeight="1" x14ac:dyDescent="0.2">
      <c r="A74" s="98">
        <v>40870</v>
      </c>
      <c r="B74" s="99">
        <v>73</v>
      </c>
      <c r="C74" s="99" t="s">
        <v>114</v>
      </c>
      <c r="D74" s="97">
        <v>1</v>
      </c>
      <c r="E74" s="99" t="s">
        <v>114</v>
      </c>
      <c r="F74" s="97">
        <v>1</v>
      </c>
      <c r="G74" s="97">
        <v>0</v>
      </c>
      <c r="H74" s="97">
        <v>0</v>
      </c>
      <c r="I74" s="97">
        <v>0</v>
      </c>
      <c r="J74" s="97">
        <v>0</v>
      </c>
      <c r="K74" s="97">
        <v>1</v>
      </c>
      <c r="L74" s="97" t="s">
        <v>154</v>
      </c>
      <c r="M74" t="s">
        <v>155</v>
      </c>
      <c r="N74" s="133">
        <v>4</v>
      </c>
    </row>
    <row r="75" spans="1:14" ht="15" customHeight="1" x14ac:dyDescent="0.2">
      <c r="A75" s="98">
        <v>40871</v>
      </c>
      <c r="B75" s="99">
        <v>74</v>
      </c>
      <c r="C75" s="99" t="s">
        <v>114</v>
      </c>
      <c r="D75" s="97">
        <v>1</v>
      </c>
      <c r="E75" s="99" t="s">
        <v>114</v>
      </c>
      <c r="F75" s="97">
        <v>1</v>
      </c>
      <c r="G75" s="97">
        <v>0</v>
      </c>
      <c r="H75" s="97">
        <v>0</v>
      </c>
      <c r="I75" s="97">
        <v>0</v>
      </c>
      <c r="J75" s="97">
        <v>0</v>
      </c>
      <c r="K75" s="97">
        <v>1</v>
      </c>
      <c r="L75" s="97" t="s">
        <v>154</v>
      </c>
      <c r="M75" t="s">
        <v>155</v>
      </c>
      <c r="N75" s="133">
        <v>5</v>
      </c>
    </row>
    <row r="76" spans="1:14" ht="15" customHeight="1" x14ac:dyDescent="0.2">
      <c r="A76" s="98">
        <v>40872</v>
      </c>
      <c r="B76" s="99">
        <v>75</v>
      </c>
      <c r="C76" s="99" t="s">
        <v>114</v>
      </c>
      <c r="D76" s="97">
        <v>1</v>
      </c>
      <c r="E76" s="99" t="s">
        <v>114</v>
      </c>
      <c r="F76" s="97">
        <v>1</v>
      </c>
      <c r="G76" s="97">
        <v>0</v>
      </c>
      <c r="H76" s="97">
        <v>0</v>
      </c>
      <c r="I76" s="97">
        <v>0</v>
      </c>
      <c r="J76" s="97">
        <v>0</v>
      </c>
      <c r="K76" s="97">
        <v>1</v>
      </c>
      <c r="L76" s="97" t="s">
        <v>154</v>
      </c>
      <c r="M76" t="s">
        <v>155</v>
      </c>
      <c r="N76" s="133">
        <v>6</v>
      </c>
    </row>
    <row r="77" spans="1:14" ht="15" customHeight="1" x14ac:dyDescent="0.2">
      <c r="A77" s="98">
        <v>40873</v>
      </c>
      <c r="B77" s="99">
        <v>76</v>
      </c>
      <c r="C77" s="99" t="s">
        <v>153</v>
      </c>
      <c r="D77" s="97">
        <v>0</v>
      </c>
      <c r="E77" s="99" t="s">
        <v>153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1</v>
      </c>
      <c r="L77" s="97" t="s">
        <v>156</v>
      </c>
      <c r="M77" t="s">
        <v>157</v>
      </c>
      <c r="N77" s="133">
        <v>7</v>
      </c>
    </row>
    <row r="78" spans="1:14" ht="15" customHeight="1" x14ac:dyDescent="0.2">
      <c r="A78" s="98">
        <v>40874</v>
      </c>
      <c r="B78" s="99">
        <v>77</v>
      </c>
      <c r="C78" s="99" t="s">
        <v>153</v>
      </c>
      <c r="D78" s="97">
        <v>0</v>
      </c>
      <c r="E78" s="99" t="s">
        <v>153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1</v>
      </c>
      <c r="L78" s="97" t="s">
        <v>156</v>
      </c>
      <c r="M78" t="s">
        <v>157</v>
      </c>
      <c r="N78" s="133">
        <v>1</v>
      </c>
    </row>
    <row r="79" spans="1:14" ht="15" customHeight="1" x14ac:dyDescent="0.2">
      <c r="A79" s="98">
        <v>40875</v>
      </c>
      <c r="B79" s="99">
        <v>78</v>
      </c>
      <c r="C79" s="99" t="s">
        <v>114</v>
      </c>
      <c r="D79" s="97">
        <v>1</v>
      </c>
      <c r="E79" s="99" t="s">
        <v>114</v>
      </c>
      <c r="F79" s="97">
        <v>1</v>
      </c>
      <c r="G79" s="97">
        <v>0</v>
      </c>
      <c r="H79" s="97">
        <v>0</v>
      </c>
      <c r="I79" s="97">
        <v>0</v>
      </c>
      <c r="J79" s="97">
        <v>0</v>
      </c>
      <c r="K79" s="97">
        <v>1</v>
      </c>
      <c r="L79" s="97" t="s">
        <v>154</v>
      </c>
      <c r="M79" t="s">
        <v>155</v>
      </c>
      <c r="N79" s="133">
        <v>2</v>
      </c>
    </row>
    <row r="80" spans="1:14" ht="15" customHeight="1" x14ac:dyDescent="0.2">
      <c r="A80" s="98">
        <v>40876</v>
      </c>
      <c r="B80" s="99">
        <v>79</v>
      </c>
      <c r="C80" s="99" t="s">
        <v>114</v>
      </c>
      <c r="D80" s="97">
        <v>1</v>
      </c>
      <c r="E80" s="99" t="s">
        <v>114</v>
      </c>
      <c r="F80" s="97">
        <v>1</v>
      </c>
      <c r="G80" s="97">
        <v>0</v>
      </c>
      <c r="H80" s="97">
        <v>0</v>
      </c>
      <c r="I80" s="97">
        <v>0</v>
      </c>
      <c r="J80" s="97">
        <v>0</v>
      </c>
      <c r="K80" s="97">
        <v>1</v>
      </c>
      <c r="L80" s="97" t="s">
        <v>154</v>
      </c>
      <c r="M80" t="s">
        <v>155</v>
      </c>
      <c r="N80" s="133">
        <v>3</v>
      </c>
    </row>
    <row r="81" spans="1:14" ht="15" customHeight="1" x14ac:dyDescent="0.2">
      <c r="A81" s="98">
        <v>40877</v>
      </c>
      <c r="B81" s="99">
        <v>80</v>
      </c>
      <c r="C81" s="99" t="s">
        <v>114</v>
      </c>
      <c r="D81" s="97">
        <v>1</v>
      </c>
      <c r="E81" s="99" t="s">
        <v>114</v>
      </c>
      <c r="F81" s="97">
        <v>1</v>
      </c>
      <c r="G81" s="97">
        <v>0</v>
      </c>
      <c r="H81" s="97">
        <v>0</v>
      </c>
      <c r="I81" s="97">
        <v>0</v>
      </c>
      <c r="J81" s="97">
        <v>0</v>
      </c>
      <c r="K81" s="97">
        <v>1</v>
      </c>
      <c r="L81" s="97" t="s">
        <v>154</v>
      </c>
      <c r="M81" t="s">
        <v>155</v>
      </c>
      <c r="N81" s="133">
        <v>4</v>
      </c>
    </row>
    <row r="82" spans="1:14" ht="15" customHeight="1" x14ac:dyDescent="0.2">
      <c r="A82" s="98">
        <v>40878</v>
      </c>
      <c r="B82" s="99">
        <v>81</v>
      </c>
      <c r="C82" s="99" t="s">
        <v>114</v>
      </c>
      <c r="D82" s="97">
        <v>1</v>
      </c>
      <c r="E82" s="99" t="s">
        <v>114</v>
      </c>
      <c r="F82" s="97">
        <v>1</v>
      </c>
      <c r="G82" s="97">
        <v>0</v>
      </c>
      <c r="H82" s="97">
        <v>0</v>
      </c>
      <c r="I82" s="97">
        <v>0</v>
      </c>
      <c r="J82" s="97">
        <v>0</v>
      </c>
      <c r="K82" s="97">
        <v>1</v>
      </c>
      <c r="L82" s="97" t="s">
        <v>154</v>
      </c>
      <c r="M82" t="s">
        <v>155</v>
      </c>
      <c r="N82" s="133">
        <v>5</v>
      </c>
    </row>
    <row r="83" spans="1:14" ht="15" customHeight="1" x14ac:dyDescent="0.2">
      <c r="A83" s="98">
        <v>40879</v>
      </c>
      <c r="B83" s="99">
        <v>82</v>
      </c>
      <c r="C83" s="99" t="s">
        <v>114</v>
      </c>
      <c r="D83" s="97">
        <v>1</v>
      </c>
      <c r="E83" s="99" t="s">
        <v>114</v>
      </c>
      <c r="F83" s="97">
        <v>1</v>
      </c>
      <c r="G83" s="97">
        <v>0</v>
      </c>
      <c r="H83" s="97">
        <v>0</v>
      </c>
      <c r="I83" s="97">
        <v>0</v>
      </c>
      <c r="J83" s="97">
        <v>0</v>
      </c>
      <c r="K83" s="97">
        <v>1</v>
      </c>
      <c r="L83" s="97" t="s">
        <v>154</v>
      </c>
      <c r="M83" t="s">
        <v>155</v>
      </c>
      <c r="N83" s="133">
        <v>6</v>
      </c>
    </row>
    <row r="84" spans="1:14" ht="15" customHeight="1" x14ac:dyDescent="0.2">
      <c r="A84" s="98">
        <v>40880</v>
      </c>
      <c r="B84" s="99">
        <v>83</v>
      </c>
      <c r="C84" s="99" t="s">
        <v>153</v>
      </c>
      <c r="D84" s="97">
        <v>0</v>
      </c>
      <c r="E84" s="99" t="s">
        <v>153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1</v>
      </c>
      <c r="L84" s="97" t="s">
        <v>156</v>
      </c>
      <c r="M84" t="s">
        <v>157</v>
      </c>
      <c r="N84" s="133">
        <v>7</v>
      </c>
    </row>
    <row r="85" spans="1:14" ht="15" customHeight="1" x14ac:dyDescent="0.2">
      <c r="A85" s="98">
        <v>40881</v>
      </c>
      <c r="B85" s="99">
        <v>84</v>
      </c>
      <c r="C85" s="99" t="s">
        <v>153</v>
      </c>
      <c r="D85" s="97">
        <v>0</v>
      </c>
      <c r="E85" s="99" t="s">
        <v>153</v>
      </c>
      <c r="F85" s="97">
        <v>0</v>
      </c>
      <c r="G85" s="97">
        <v>0</v>
      </c>
      <c r="H85" s="97">
        <v>0</v>
      </c>
      <c r="I85" s="97">
        <v>0</v>
      </c>
      <c r="J85" s="97">
        <v>0</v>
      </c>
      <c r="K85" s="97">
        <v>1</v>
      </c>
      <c r="L85" s="97" t="s">
        <v>156</v>
      </c>
      <c r="M85" t="s">
        <v>157</v>
      </c>
      <c r="N85" s="133">
        <v>1</v>
      </c>
    </row>
    <row r="86" spans="1:14" ht="15" customHeight="1" x14ac:dyDescent="0.2">
      <c r="A86" s="98">
        <v>40882</v>
      </c>
      <c r="B86" s="99">
        <v>85</v>
      </c>
      <c r="C86" s="99" t="s">
        <v>114</v>
      </c>
      <c r="D86" s="97">
        <v>1</v>
      </c>
      <c r="E86" s="99" t="s">
        <v>114</v>
      </c>
      <c r="F86" s="97">
        <v>1</v>
      </c>
      <c r="G86" s="97">
        <v>0</v>
      </c>
      <c r="H86" s="97">
        <v>0</v>
      </c>
      <c r="I86" s="97">
        <v>0</v>
      </c>
      <c r="J86" s="97">
        <v>0</v>
      </c>
      <c r="K86" s="97">
        <v>1</v>
      </c>
      <c r="L86" s="97" t="s">
        <v>154</v>
      </c>
      <c r="M86" t="s">
        <v>155</v>
      </c>
      <c r="N86" s="133">
        <v>2</v>
      </c>
    </row>
    <row r="87" spans="1:14" ht="15" customHeight="1" x14ac:dyDescent="0.2">
      <c r="A87" s="98">
        <v>40883</v>
      </c>
      <c r="B87" s="99">
        <v>86</v>
      </c>
      <c r="C87" s="99" t="s">
        <v>114</v>
      </c>
      <c r="D87" s="97">
        <v>1</v>
      </c>
      <c r="E87" s="99" t="s">
        <v>114</v>
      </c>
      <c r="F87" s="97">
        <v>1</v>
      </c>
      <c r="G87" s="97">
        <v>0</v>
      </c>
      <c r="H87" s="97">
        <v>0</v>
      </c>
      <c r="I87" s="97">
        <v>0</v>
      </c>
      <c r="J87" s="97">
        <v>0</v>
      </c>
      <c r="K87" s="97">
        <v>1</v>
      </c>
      <c r="L87" s="97" t="s">
        <v>154</v>
      </c>
      <c r="M87" t="s">
        <v>155</v>
      </c>
      <c r="N87" s="133">
        <v>3</v>
      </c>
    </row>
    <row r="88" spans="1:14" ht="15" customHeight="1" x14ac:dyDescent="0.2">
      <c r="A88" s="98">
        <v>40884</v>
      </c>
      <c r="B88" s="99">
        <v>87</v>
      </c>
      <c r="C88" s="99" t="s">
        <v>114</v>
      </c>
      <c r="D88" s="97">
        <v>1</v>
      </c>
      <c r="E88" s="99" t="s">
        <v>114</v>
      </c>
      <c r="F88" s="97">
        <v>1</v>
      </c>
      <c r="G88" s="97">
        <v>0</v>
      </c>
      <c r="H88" s="97">
        <v>0</v>
      </c>
      <c r="I88" s="97">
        <v>0</v>
      </c>
      <c r="J88" s="97">
        <v>0</v>
      </c>
      <c r="K88" s="97">
        <v>1</v>
      </c>
      <c r="L88" s="97" t="s">
        <v>154</v>
      </c>
      <c r="M88" t="s">
        <v>155</v>
      </c>
      <c r="N88" s="133">
        <v>4</v>
      </c>
    </row>
    <row r="89" spans="1:14" ht="15" customHeight="1" x14ac:dyDescent="0.2">
      <c r="A89" s="98">
        <v>40885</v>
      </c>
      <c r="B89" s="99">
        <v>88</v>
      </c>
      <c r="C89" s="119" t="s">
        <v>115</v>
      </c>
      <c r="D89" s="97">
        <v>0</v>
      </c>
      <c r="E89" s="119" t="s">
        <v>115</v>
      </c>
      <c r="F89" s="97">
        <v>0</v>
      </c>
      <c r="G89" s="97">
        <v>1</v>
      </c>
      <c r="H89" s="97">
        <v>0</v>
      </c>
      <c r="I89" s="97">
        <v>1</v>
      </c>
      <c r="J89" s="97">
        <v>0</v>
      </c>
      <c r="K89" s="97">
        <v>1</v>
      </c>
      <c r="L89" s="97" t="s">
        <v>158</v>
      </c>
      <c r="M89" t="s">
        <v>159</v>
      </c>
      <c r="N89" s="133">
        <v>5</v>
      </c>
    </row>
    <row r="90" spans="1:14" ht="15" customHeight="1" x14ac:dyDescent="0.2">
      <c r="A90" s="98">
        <v>40886</v>
      </c>
      <c r="B90" s="99">
        <v>89</v>
      </c>
      <c r="C90" s="99" t="s">
        <v>114</v>
      </c>
      <c r="D90" s="97">
        <v>1</v>
      </c>
      <c r="E90" s="99" t="s">
        <v>114</v>
      </c>
      <c r="F90" s="97">
        <v>1</v>
      </c>
      <c r="G90" s="97">
        <v>0</v>
      </c>
      <c r="H90" s="97">
        <v>0</v>
      </c>
      <c r="I90" s="97">
        <v>0</v>
      </c>
      <c r="J90" s="97">
        <v>0</v>
      </c>
      <c r="K90" s="97">
        <v>1</v>
      </c>
      <c r="L90" s="97" t="s">
        <v>154</v>
      </c>
      <c r="M90" t="s">
        <v>155</v>
      </c>
      <c r="N90" s="133">
        <v>6</v>
      </c>
    </row>
    <row r="91" spans="1:14" ht="15" customHeight="1" x14ac:dyDescent="0.2">
      <c r="A91" s="98">
        <v>40887</v>
      </c>
      <c r="B91" s="99">
        <v>90</v>
      </c>
      <c r="C91" s="99" t="s">
        <v>153</v>
      </c>
      <c r="D91" s="97">
        <v>0</v>
      </c>
      <c r="E91" s="99" t="s">
        <v>153</v>
      </c>
      <c r="F91" s="97">
        <v>0</v>
      </c>
      <c r="G91" s="97">
        <v>0</v>
      </c>
      <c r="H91" s="97">
        <v>0</v>
      </c>
      <c r="I91" s="97">
        <v>0</v>
      </c>
      <c r="J91" s="97">
        <v>0</v>
      </c>
      <c r="K91" s="97">
        <v>1</v>
      </c>
      <c r="L91" s="97" t="s">
        <v>156</v>
      </c>
      <c r="M91" t="s">
        <v>157</v>
      </c>
      <c r="N91" s="133">
        <v>7</v>
      </c>
    </row>
    <row r="92" spans="1:14" ht="15" customHeight="1" x14ac:dyDescent="0.2">
      <c r="A92" s="98">
        <v>40888</v>
      </c>
      <c r="B92" s="99">
        <v>91</v>
      </c>
      <c r="C92" s="99" t="s">
        <v>153</v>
      </c>
      <c r="D92" s="97">
        <v>0</v>
      </c>
      <c r="E92" s="99" t="s">
        <v>153</v>
      </c>
      <c r="F92" s="97">
        <v>0</v>
      </c>
      <c r="G92" s="97">
        <v>0</v>
      </c>
      <c r="H92" s="97">
        <v>0</v>
      </c>
      <c r="I92" s="97">
        <v>0</v>
      </c>
      <c r="J92" s="97">
        <v>0</v>
      </c>
      <c r="K92" s="97">
        <v>1</v>
      </c>
      <c r="L92" s="97" t="s">
        <v>156</v>
      </c>
      <c r="M92" t="s">
        <v>157</v>
      </c>
      <c r="N92" s="133">
        <v>1</v>
      </c>
    </row>
    <row r="93" spans="1:14" ht="15" customHeight="1" x14ac:dyDescent="0.2">
      <c r="A93" s="98">
        <v>40889</v>
      </c>
      <c r="B93" s="99">
        <v>92</v>
      </c>
      <c r="C93" s="99" t="s">
        <v>114</v>
      </c>
      <c r="D93" s="97">
        <v>1</v>
      </c>
      <c r="E93" s="99" t="s">
        <v>114</v>
      </c>
      <c r="F93" s="97">
        <v>1</v>
      </c>
      <c r="G93" s="97">
        <v>0</v>
      </c>
      <c r="H93" s="97">
        <v>0</v>
      </c>
      <c r="I93" s="97">
        <v>0</v>
      </c>
      <c r="J93" s="97">
        <v>0</v>
      </c>
      <c r="K93" s="97">
        <v>1</v>
      </c>
      <c r="L93" s="97" t="s">
        <v>154</v>
      </c>
      <c r="M93" t="s">
        <v>155</v>
      </c>
      <c r="N93" s="133">
        <v>2</v>
      </c>
    </row>
    <row r="94" spans="1:14" ht="15" customHeight="1" x14ac:dyDescent="0.2">
      <c r="A94" s="98">
        <v>40890</v>
      </c>
      <c r="B94" s="99">
        <v>93</v>
      </c>
      <c r="C94" s="99" t="s">
        <v>114</v>
      </c>
      <c r="D94" s="97">
        <v>1</v>
      </c>
      <c r="E94" s="99" t="s">
        <v>114</v>
      </c>
      <c r="F94" s="97">
        <v>1</v>
      </c>
      <c r="G94" s="97">
        <v>0</v>
      </c>
      <c r="H94" s="97">
        <v>0</v>
      </c>
      <c r="I94" s="97">
        <v>0</v>
      </c>
      <c r="J94" s="97">
        <v>0</v>
      </c>
      <c r="K94" s="97">
        <v>1</v>
      </c>
      <c r="L94" s="97" t="s">
        <v>154</v>
      </c>
      <c r="M94" t="s">
        <v>155</v>
      </c>
      <c r="N94" s="133">
        <v>3</v>
      </c>
    </row>
    <row r="95" spans="1:14" ht="15" customHeight="1" x14ac:dyDescent="0.2">
      <c r="A95" s="98">
        <v>40891</v>
      </c>
      <c r="B95" s="99">
        <v>94</v>
      </c>
      <c r="C95" s="99" t="s">
        <v>114</v>
      </c>
      <c r="D95" s="97">
        <v>1</v>
      </c>
      <c r="E95" s="99" t="s">
        <v>114</v>
      </c>
      <c r="F95" s="97">
        <v>1</v>
      </c>
      <c r="G95" s="97">
        <v>0</v>
      </c>
      <c r="H95" s="97">
        <v>0</v>
      </c>
      <c r="I95" s="97">
        <v>0</v>
      </c>
      <c r="J95" s="97">
        <v>0</v>
      </c>
      <c r="K95" s="97">
        <v>1</v>
      </c>
      <c r="L95" s="97" t="s">
        <v>154</v>
      </c>
      <c r="M95" t="s">
        <v>155</v>
      </c>
      <c r="N95" s="133">
        <v>4</v>
      </c>
    </row>
    <row r="96" spans="1:14" ht="15" customHeight="1" x14ac:dyDescent="0.2">
      <c r="A96" s="98">
        <v>40892</v>
      </c>
      <c r="B96" s="99">
        <v>95</v>
      </c>
      <c r="C96" s="99" t="s">
        <v>114</v>
      </c>
      <c r="D96" s="97">
        <v>1</v>
      </c>
      <c r="E96" s="99" t="s">
        <v>114</v>
      </c>
      <c r="F96" s="97">
        <v>1</v>
      </c>
      <c r="G96" s="97">
        <v>0</v>
      </c>
      <c r="H96" s="97">
        <v>0</v>
      </c>
      <c r="I96" s="97">
        <v>0</v>
      </c>
      <c r="J96" s="97">
        <v>0</v>
      </c>
      <c r="K96" s="97">
        <v>1</v>
      </c>
      <c r="L96" s="97" t="s">
        <v>154</v>
      </c>
      <c r="M96" t="s">
        <v>155</v>
      </c>
      <c r="N96" s="133">
        <v>5</v>
      </c>
    </row>
    <row r="97" spans="1:14" ht="15" customHeight="1" x14ac:dyDescent="0.2">
      <c r="A97" s="98">
        <v>40893</v>
      </c>
      <c r="B97" s="99">
        <v>96</v>
      </c>
      <c r="C97" s="99" t="s">
        <v>114</v>
      </c>
      <c r="D97" s="97">
        <v>1</v>
      </c>
      <c r="E97" s="99" t="s">
        <v>114</v>
      </c>
      <c r="F97" s="97">
        <v>1</v>
      </c>
      <c r="G97" s="97">
        <v>0</v>
      </c>
      <c r="H97" s="97">
        <v>0</v>
      </c>
      <c r="I97" s="97">
        <v>0</v>
      </c>
      <c r="J97" s="97">
        <v>0</v>
      </c>
      <c r="K97" s="97">
        <v>1</v>
      </c>
      <c r="L97" s="97" t="s">
        <v>154</v>
      </c>
      <c r="M97" t="s">
        <v>155</v>
      </c>
      <c r="N97" s="133">
        <v>6</v>
      </c>
    </row>
    <row r="98" spans="1:14" ht="15" customHeight="1" x14ac:dyDescent="0.2">
      <c r="A98" s="98">
        <v>40894</v>
      </c>
      <c r="B98" s="99">
        <v>97</v>
      </c>
      <c r="C98" s="99" t="s">
        <v>153</v>
      </c>
      <c r="D98" s="97">
        <v>0</v>
      </c>
      <c r="E98" s="99" t="s">
        <v>153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  <c r="K98" s="97">
        <v>1</v>
      </c>
      <c r="L98" s="97" t="s">
        <v>156</v>
      </c>
      <c r="M98" t="s">
        <v>157</v>
      </c>
      <c r="N98" s="133">
        <v>7</v>
      </c>
    </row>
    <row r="99" spans="1:14" ht="15" customHeight="1" x14ac:dyDescent="0.2">
      <c r="A99" s="98">
        <v>40895</v>
      </c>
      <c r="B99" s="99">
        <v>98</v>
      </c>
      <c r="C99" s="99" t="s">
        <v>153</v>
      </c>
      <c r="D99" s="97">
        <v>0</v>
      </c>
      <c r="E99" s="99" t="s">
        <v>153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  <c r="K99" s="97">
        <v>1</v>
      </c>
      <c r="L99" s="97" t="s">
        <v>156</v>
      </c>
      <c r="M99" t="s">
        <v>157</v>
      </c>
      <c r="N99" s="133">
        <v>1</v>
      </c>
    </row>
    <row r="100" spans="1:14" ht="15" customHeight="1" x14ac:dyDescent="0.2">
      <c r="A100" s="98">
        <v>40896</v>
      </c>
      <c r="B100" s="99">
        <v>99</v>
      </c>
      <c r="C100" s="99" t="s">
        <v>114</v>
      </c>
      <c r="D100" s="97">
        <v>1</v>
      </c>
      <c r="E100" s="99" t="s">
        <v>114</v>
      </c>
      <c r="F100" s="97">
        <v>1</v>
      </c>
      <c r="G100" s="97">
        <v>0</v>
      </c>
      <c r="H100" s="97">
        <v>0</v>
      </c>
      <c r="I100" s="97">
        <v>0</v>
      </c>
      <c r="J100" s="97">
        <v>0</v>
      </c>
      <c r="K100" s="97">
        <v>1</v>
      </c>
      <c r="L100" s="97" t="s">
        <v>154</v>
      </c>
      <c r="M100" t="s">
        <v>155</v>
      </c>
      <c r="N100" s="133">
        <v>2</v>
      </c>
    </row>
    <row r="101" spans="1:14" ht="15" customHeight="1" x14ac:dyDescent="0.2">
      <c r="A101" s="98">
        <v>40897</v>
      </c>
      <c r="B101" s="99">
        <v>100</v>
      </c>
      <c r="C101" s="99" t="s">
        <v>114</v>
      </c>
      <c r="D101" s="97">
        <v>1</v>
      </c>
      <c r="E101" s="99" t="s">
        <v>114</v>
      </c>
      <c r="F101" s="97">
        <v>1</v>
      </c>
      <c r="G101" s="97">
        <v>0</v>
      </c>
      <c r="H101" s="97">
        <v>0</v>
      </c>
      <c r="I101" s="97">
        <v>0</v>
      </c>
      <c r="J101" s="97">
        <v>0</v>
      </c>
      <c r="K101" s="97">
        <v>1</v>
      </c>
      <c r="L101" s="97" t="s">
        <v>154</v>
      </c>
      <c r="M101" t="s">
        <v>155</v>
      </c>
      <c r="N101" s="133">
        <v>3</v>
      </c>
    </row>
    <row r="102" spans="1:14" ht="15" customHeight="1" x14ac:dyDescent="0.2">
      <c r="A102" s="98">
        <v>40898</v>
      </c>
      <c r="B102" s="99">
        <v>101</v>
      </c>
      <c r="C102" s="99" t="s">
        <v>114</v>
      </c>
      <c r="D102" s="97">
        <v>1</v>
      </c>
      <c r="E102" s="99" t="s">
        <v>114</v>
      </c>
      <c r="F102" s="97">
        <v>1</v>
      </c>
      <c r="G102" s="97">
        <v>0</v>
      </c>
      <c r="H102" s="97">
        <v>0</v>
      </c>
      <c r="I102" s="97">
        <v>0</v>
      </c>
      <c r="J102" s="97">
        <v>0</v>
      </c>
      <c r="K102" s="97">
        <v>1</v>
      </c>
      <c r="L102" s="97" t="s">
        <v>154</v>
      </c>
      <c r="M102" t="s">
        <v>155</v>
      </c>
      <c r="N102" s="133">
        <v>4</v>
      </c>
    </row>
    <row r="103" spans="1:14" ht="15" customHeight="1" x14ac:dyDescent="0.2">
      <c r="A103" s="98">
        <v>40899</v>
      </c>
      <c r="B103" s="99">
        <v>102</v>
      </c>
      <c r="C103" s="99" t="s">
        <v>114</v>
      </c>
      <c r="D103" s="97">
        <v>1</v>
      </c>
      <c r="E103" s="99" t="s">
        <v>114</v>
      </c>
      <c r="F103" s="97">
        <v>1</v>
      </c>
      <c r="G103" s="97">
        <v>0</v>
      </c>
      <c r="H103" s="97">
        <v>0</v>
      </c>
      <c r="I103" s="97">
        <v>0</v>
      </c>
      <c r="J103" s="97">
        <v>0</v>
      </c>
      <c r="K103" s="97">
        <v>1</v>
      </c>
      <c r="L103" s="97" t="s">
        <v>154</v>
      </c>
      <c r="M103" t="s">
        <v>155</v>
      </c>
      <c r="N103" s="133">
        <v>5</v>
      </c>
    </row>
    <row r="104" spans="1:14" ht="15" customHeight="1" x14ac:dyDescent="0.2">
      <c r="A104" s="98">
        <v>40900</v>
      </c>
      <c r="B104" s="99">
        <v>103</v>
      </c>
      <c r="C104" s="99" t="s">
        <v>114</v>
      </c>
      <c r="D104" s="97">
        <v>1</v>
      </c>
      <c r="E104" s="99" t="s">
        <v>114</v>
      </c>
      <c r="F104" s="97">
        <v>1</v>
      </c>
      <c r="G104" s="97">
        <v>0</v>
      </c>
      <c r="H104" s="97">
        <v>0</v>
      </c>
      <c r="I104" s="97">
        <v>0</v>
      </c>
      <c r="J104" s="97">
        <v>0</v>
      </c>
      <c r="K104" s="97">
        <v>1</v>
      </c>
      <c r="L104" s="97" t="s">
        <v>154</v>
      </c>
      <c r="M104" t="s">
        <v>155</v>
      </c>
      <c r="N104" s="133">
        <v>6</v>
      </c>
    </row>
    <row r="105" spans="1:14" ht="15" customHeight="1" x14ac:dyDescent="0.2">
      <c r="A105" s="98">
        <v>40901</v>
      </c>
      <c r="B105" s="99">
        <v>104</v>
      </c>
      <c r="C105" s="100" t="s">
        <v>136</v>
      </c>
      <c r="D105" s="97">
        <v>0</v>
      </c>
      <c r="E105" s="120" t="s">
        <v>137</v>
      </c>
      <c r="F105" s="97">
        <v>0</v>
      </c>
      <c r="G105" s="97">
        <v>1</v>
      </c>
      <c r="H105" s="97">
        <v>0</v>
      </c>
      <c r="I105" s="97">
        <v>0</v>
      </c>
      <c r="J105" s="97">
        <v>0</v>
      </c>
      <c r="K105" s="97">
        <v>1</v>
      </c>
      <c r="L105" s="97" t="s">
        <v>162</v>
      </c>
      <c r="M105" t="s">
        <v>163</v>
      </c>
      <c r="N105" s="133">
        <v>7</v>
      </c>
    </row>
    <row r="106" spans="1:14" ht="15" customHeight="1" x14ac:dyDescent="0.2">
      <c r="A106" s="98">
        <v>40902</v>
      </c>
      <c r="B106" s="99">
        <v>105</v>
      </c>
      <c r="C106" s="100" t="s">
        <v>136</v>
      </c>
      <c r="D106" s="97">
        <v>0</v>
      </c>
      <c r="E106" s="119" t="s">
        <v>115</v>
      </c>
      <c r="F106" s="97">
        <v>0</v>
      </c>
      <c r="G106" s="97">
        <v>1</v>
      </c>
      <c r="H106" s="97">
        <v>0</v>
      </c>
      <c r="I106" s="97">
        <v>0</v>
      </c>
      <c r="J106" s="97">
        <v>0</v>
      </c>
      <c r="K106" s="97">
        <v>1</v>
      </c>
      <c r="L106" s="97" t="s">
        <v>164</v>
      </c>
      <c r="M106" t="s">
        <v>165</v>
      </c>
      <c r="N106" s="133">
        <v>1</v>
      </c>
    </row>
    <row r="107" spans="1:14" ht="15" customHeight="1" x14ac:dyDescent="0.2">
      <c r="A107" s="98">
        <v>40903</v>
      </c>
      <c r="B107" s="99">
        <v>106</v>
      </c>
      <c r="C107" s="100" t="s">
        <v>136</v>
      </c>
      <c r="D107" s="97">
        <v>0</v>
      </c>
      <c r="E107" s="119" t="s">
        <v>115</v>
      </c>
      <c r="F107" s="97">
        <v>0</v>
      </c>
      <c r="G107" s="97">
        <v>1</v>
      </c>
      <c r="H107" s="97">
        <v>0</v>
      </c>
      <c r="I107" s="97">
        <v>1</v>
      </c>
      <c r="J107" s="97">
        <v>0</v>
      </c>
      <c r="K107" s="97">
        <v>1</v>
      </c>
      <c r="L107" s="97" t="s">
        <v>164</v>
      </c>
      <c r="M107" t="s">
        <v>165</v>
      </c>
      <c r="N107" s="133">
        <v>2</v>
      </c>
    </row>
    <row r="108" spans="1:14" ht="15" customHeight="1" x14ac:dyDescent="0.2">
      <c r="A108" s="98">
        <v>40904</v>
      </c>
      <c r="B108" s="99">
        <v>107</v>
      </c>
      <c r="C108" s="100" t="s">
        <v>136</v>
      </c>
      <c r="D108" s="97">
        <v>0</v>
      </c>
      <c r="E108" s="99" t="s">
        <v>114</v>
      </c>
      <c r="F108" s="97">
        <v>1</v>
      </c>
      <c r="G108" s="97">
        <v>0</v>
      </c>
      <c r="H108" s="97">
        <v>0</v>
      </c>
      <c r="I108" s="97">
        <v>0</v>
      </c>
      <c r="J108" s="97">
        <v>0</v>
      </c>
      <c r="K108" s="97">
        <v>1</v>
      </c>
      <c r="L108" s="97" t="s">
        <v>166</v>
      </c>
      <c r="M108" t="s">
        <v>167</v>
      </c>
      <c r="N108" s="133">
        <v>3</v>
      </c>
    </row>
    <row r="109" spans="1:14" ht="15" customHeight="1" x14ac:dyDescent="0.2">
      <c r="A109" s="98">
        <v>40905</v>
      </c>
      <c r="B109" s="99">
        <v>108</v>
      </c>
      <c r="C109" s="100" t="s">
        <v>136</v>
      </c>
      <c r="D109" s="97">
        <v>0</v>
      </c>
      <c r="E109" s="99" t="s">
        <v>114</v>
      </c>
      <c r="F109" s="97">
        <v>1</v>
      </c>
      <c r="G109" s="97">
        <v>0</v>
      </c>
      <c r="H109" s="97">
        <v>0</v>
      </c>
      <c r="I109" s="97">
        <v>0</v>
      </c>
      <c r="J109" s="97">
        <v>0</v>
      </c>
      <c r="K109" s="97">
        <v>1</v>
      </c>
      <c r="L109" s="97" t="s">
        <v>166</v>
      </c>
      <c r="M109" t="s">
        <v>167</v>
      </c>
      <c r="N109" s="133">
        <v>4</v>
      </c>
    </row>
    <row r="110" spans="1:14" ht="15" customHeight="1" x14ac:dyDescent="0.2">
      <c r="A110" s="98">
        <v>40906</v>
      </c>
      <c r="B110" s="99">
        <v>109</v>
      </c>
      <c r="C110" s="100" t="s">
        <v>136</v>
      </c>
      <c r="D110" s="97">
        <v>0</v>
      </c>
      <c r="E110" s="99" t="s">
        <v>114</v>
      </c>
      <c r="F110" s="97">
        <v>1</v>
      </c>
      <c r="G110" s="97">
        <v>0</v>
      </c>
      <c r="H110" s="97">
        <v>0</v>
      </c>
      <c r="I110" s="97">
        <v>0</v>
      </c>
      <c r="J110" s="97">
        <v>0</v>
      </c>
      <c r="K110" s="97">
        <v>1</v>
      </c>
      <c r="L110" s="97" t="s">
        <v>166</v>
      </c>
      <c r="M110" t="s">
        <v>167</v>
      </c>
      <c r="N110" s="133">
        <v>5</v>
      </c>
    </row>
    <row r="111" spans="1:14" ht="15" customHeight="1" x14ac:dyDescent="0.2">
      <c r="A111" s="98">
        <v>40907</v>
      </c>
      <c r="B111" s="99">
        <v>110</v>
      </c>
      <c r="C111" s="100" t="s">
        <v>136</v>
      </c>
      <c r="D111" s="97">
        <v>0</v>
      </c>
      <c r="E111" s="99" t="s">
        <v>114</v>
      </c>
      <c r="F111" s="97">
        <v>1</v>
      </c>
      <c r="G111" s="97">
        <v>0</v>
      </c>
      <c r="H111" s="97">
        <v>0</v>
      </c>
      <c r="I111" s="97">
        <v>0</v>
      </c>
      <c r="J111" s="97">
        <v>0</v>
      </c>
      <c r="K111" s="97">
        <v>1</v>
      </c>
      <c r="L111" s="97" t="s">
        <v>166</v>
      </c>
      <c r="M111" t="s">
        <v>167</v>
      </c>
      <c r="N111" s="133">
        <v>6</v>
      </c>
    </row>
    <row r="112" spans="1:14" ht="15" customHeight="1" x14ac:dyDescent="0.2">
      <c r="A112" s="98">
        <v>40908</v>
      </c>
      <c r="B112" s="99">
        <v>111</v>
      </c>
      <c r="C112" s="100" t="s">
        <v>136</v>
      </c>
      <c r="D112" s="97">
        <v>0</v>
      </c>
      <c r="E112" s="120" t="s">
        <v>137</v>
      </c>
      <c r="F112" s="97">
        <v>0</v>
      </c>
      <c r="G112" s="97">
        <v>1</v>
      </c>
      <c r="H112" s="97">
        <v>0</v>
      </c>
      <c r="I112" s="97">
        <v>0</v>
      </c>
      <c r="J112" s="97">
        <v>0</v>
      </c>
      <c r="K112" s="97">
        <v>1</v>
      </c>
      <c r="L112" s="97" t="s">
        <v>162</v>
      </c>
      <c r="M112" t="s">
        <v>163</v>
      </c>
      <c r="N112" s="133">
        <v>7</v>
      </c>
    </row>
    <row r="113" spans="1:14" ht="15" customHeight="1" x14ac:dyDescent="0.2">
      <c r="A113" s="98">
        <v>40909</v>
      </c>
      <c r="B113" s="99">
        <v>112</v>
      </c>
      <c r="C113" s="100" t="s">
        <v>136</v>
      </c>
      <c r="D113" s="97">
        <v>0</v>
      </c>
      <c r="E113" s="119" t="s">
        <v>115</v>
      </c>
      <c r="F113" s="97">
        <v>0</v>
      </c>
      <c r="G113" s="97">
        <v>1</v>
      </c>
      <c r="H113" s="97">
        <v>0</v>
      </c>
      <c r="I113" s="97">
        <v>0</v>
      </c>
      <c r="J113" s="97">
        <v>0</v>
      </c>
      <c r="K113" s="97">
        <v>1</v>
      </c>
      <c r="L113" s="97" t="s">
        <v>164</v>
      </c>
      <c r="M113" t="s">
        <v>165</v>
      </c>
      <c r="N113" s="133">
        <v>1</v>
      </c>
    </row>
    <row r="114" spans="1:14" ht="15" customHeight="1" x14ac:dyDescent="0.2">
      <c r="A114" s="98">
        <v>40910</v>
      </c>
      <c r="B114" s="99">
        <v>113</v>
      </c>
      <c r="C114" s="100" t="s">
        <v>136</v>
      </c>
      <c r="D114" s="97">
        <v>0</v>
      </c>
      <c r="E114" s="99" t="s">
        <v>114</v>
      </c>
      <c r="F114" s="97">
        <v>1</v>
      </c>
      <c r="G114" s="97">
        <v>0</v>
      </c>
      <c r="H114" s="97">
        <v>0</v>
      </c>
      <c r="I114" s="97">
        <v>0</v>
      </c>
      <c r="J114" s="97">
        <v>0</v>
      </c>
      <c r="K114" s="97">
        <v>1</v>
      </c>
      <c r="L114" s="97" t="s">
        <v>166</v>
      </c>
      <c r="M114" t="s">
        <v>167</v>
      </c>
      <c r="N114" s="133">
        <v>2</v>
      </c>
    </row>
    <row r="115" spans="1:14" ht="15" customHeight="1" x14ac:dyDescent="0.2">
      <c r="A115" s="98">
        <v>40911</v>
      </c>
      <c r="B115" s="99">
        <v>114</v>
      </c>
      <c r="C115" s="100" t="s">
        <v>136</v>
      </c>
      <c r="D115" s="97">
        <v>0</v>
      </c>
      <c r="E115" s="99" t="s">
        <v>114</v>
      </c>
      <c r="F115" s="97">
        <v>1</v>
      </c>
      <c r="G115" s="97">
        <v>0</v>
      </c>
      <c r="H115" s="97">
        <v>0</v>
      </c>
      <c r="I115" s="97">
        <v>0</v>
      </c>
      <c r="J115" s="97">
        <v>0</v>
      </c>
      <c r="K115" s="97">
        <v>1</v>
      </c>
      <c r="L115" s="97" t="s">
        <v>166</v>
      </c>
      <c r="M115" t="s">
        <v>167</v>
      </c>
      <c r="N115" s="133">
        <v>3</v>
      </c>
    </row>
    <row r="116" spans="1:14" ht="15" customHeight="1" x14ac:dyDescent="0.2">
      <c r="A116" s="98">
        <v>40912</v>
      </c>
      <c r="B116" s="99">
        <v>115</v>
      </c>
      <c r="C116" s="100" t="s">
        <v>136</v>
      </c>
      <c r="D116" s="97">
        <v>0</v>
      </c>
      <c r="E116" s="99" t="s">
        <v>114</v>
      </c>
      <c r="F116" s="97">
        <v>1</v>
      </c>
      <c r="G116" s="97">
        <v>0</v>
      </c>
      <c r="H116" s="97">
        <v>0</v>
      </c>
      <c r="I116" s="97">
        <v>0</v>
      </c>
      <c r="J116" s="97">
        <v>0</v>
      </c>
      <c r="K116" s="97">
        <v>1</v>
      </c>
      <c r="L116" s="97" t="s">
        <v>166</v>
      </c>
      <c r="M116" t="s">
        <v>167</v>
      </c>
      <c r="N116" s="133">
        <v>4</v>
      </c>
    </row>
    <row r="117" spans="1:14" ht="15" customHeight="1" x14ac:dyDescent="0.2">
      <c r="A117" s="98">
        <v>40913</v>
      </c>
      <c r="B117" s="99">
        <v>116</v>
      </c>
      <c r="C117" s="100" t="s">
        <v>136</v>
      </c>
      <c r="D117" s="97">
        <v>0</v>
      </c>
      <c r="E117" s="99" t="s">
        <v>114</v>
      </c>
      <c r="F117" s="97">
        <v>1</v>
      </c>
      <c r="G117" s="97">
        <v>0</v>
      </c>
      <c r="H117" s="97">
        <v>0</v>
      </c>
      <c r="I117" s="97">
        <v>0</v>
      </c>
      <c r="J117" s="97">
        <v>0</v>
      </c>
      <c r="K117" s="97">
        <v>1</v>
      </c>
      <c r="L117" s="97" t="s">
        <v>166</v>
      </c>
      <c r="M117" t="s">
        <v>167</v>
      </c>
      <c r="N117" s="133">
        <v>5</v>
      </c>
    </row>
    <row r="118" spans="1:14" ht="15" customHeight="1" x14ac:dyDescent="0.2">
      <c r="A118" s="98">
        <v>40914</v>
      </c>
      <c r="B118" s="99">
        <v>117</v>
      </c>
      <c r="C118" s="119" t="s">
        <v>115</v>
      </c>
      <c r="D118" s="97">
        <v>0</v>
      </c>
      <c r="E118" s="119" t="s">
        <v>115</v>
      </c>
      <c r="F118" s="97">
        <v>0</v>
      </c>
      <c r="G118" s="97">
        <v>1</v>
      </c>
      <c r="H118" s="97">
        <v>0</v>
      </c>
      <c r="I118" s="97">
        <v>1</v>
      </c>
      <c r="J118" s="97">
        <v>0</v>
      </c>
      <c r="K118" s="97">
        <v>1</v>
      </c>
      <c r="L118" s="97" t="s">
        <v>158</v>
      </c>
      <c r="M118" t="s">
        <v>159</v>
      </c>
      <c r="N118" s="133">
        <v>6</v>
      </c>
    </row>
    <row r="119" spans="1:14" ht="15" customHeight="1" x14ac:dyDescent="0.2">
      <c r="A119" s="98">
        <v>40915</v>
      </c>
      <c r="B119" s="99">
        <v>118</v>
      </c>
      <c r="C119" s="99" t="s">
        <v>153</v>
      </c>
      <c r="D119" s="97">
        <v>0</v>
      </c>
      <c r="E119" s="99" t="s">
        <v>153</v>
      </c>
      <c r="F119" s="97">
        <v>0</v>
      </c>
      <c r="G119" s="97">
        <v>0</v>
      </c>
      <c r="H119" s="97">
        <v>0</v>
      </c>
      <c r="I119" s="97">
        <v>0</v>
      </c>
      <c r="J119" s="97">
        <v>0</v>
      </c>
      <c r="K119" s="97">
        <v>1</v>
      </c>
      <c r="L119" s="97" t="s">
        <v>156</v>
      </c>
      <c r="M119" t="s">
        <v>157</v>
      </c>
      <c r="N119" s="133">
        <v>7</v>
      </c>
    </row>
    <row r="120" spans="1:14" ht="15" customHeight="1" x14ac:dyDescent="0.2">
      <c r="A120" s="98">
        <v>40916</v>
      </c>
      <c r="B120" s="99">
        <v>119</v>
      </c>
      <c r="C120" s="99" t="s">
        <v>153</v>
      </c>
      <c r="D120" s="97">
        <v>0</v>
      </c>
      <c r="E120" s="99" t="s">
        <v>153</v>
      </c>
      <c r="F120" s="97">
        <v>0</v>
      </c>
      <c r="G120" s="97">
        <v>0</v>
      </c>
      <c r="H120" s="97">
        <v>0</v>
      </c>
      <c r="I120" s="97">
        <v>0</v>
      </c>
      <c r="J120" s="97">
        <v>0</v>
      </c>
      <c r="K120" s="97">
        <v>1</v>
      </c>
      <c r="L120" s="97" t="s">
        <v>156</v>
      </c>
      <c r="M120" t="s">
        <v>157</v>
      </c>
      <c r="N120" s="133">
        <v>1</v>
      </c>
    </row>
    <row r="121" spans="1:14" ht="15" customHeight="1" x14ac:dyDescent="0.2">
      <c r="A121" s="98">
        <v>40917</v>
      </c>
      <c r="B121" s="99">
        <v>120</v>
      </c>
      <c r="C121" s="99" t="s">
        <v>114</v>
      </c>
      <c r="D121" s="97">
        <v>1</v>
      </c>
      <c r="E121" s="99" t="s">
        <v>114</v>
      </c>
      <c r="F121" s="97">
        <v>1</v>
      </c>
      <c r="G121" s="97">
        <v>0</v>
      </c>
      <c r="H121" s="97">
        <v>0</v>
      </c>
      <c r="I121" s="97">
        <v>0</v>
      </c>
      <c r="J121" s="97">
        <v>0</v>
      </c>
      <c r="K121" s="97">
        <v>1</v>
      </c>
      <c r="L121" s="97" t="s">
        <v>154</v>
      </c>
      <c r="M121" t="s">
        <v>155</v>
      </c>
      <c r="N121" s="133">
        <v>2</v>
      </c>
    </row>
    <row r="122" spans="1:14" ht="15" customHeight="1" x14ac:dyDescent="0.2">
      <c r="A122" s="98">
        <v>40918</v>
      </c>
      <c r="B122" s="99">
        <v>121</v>
      </c>
      <c r="C122" s="99" t="s">
        <v>114</v>
      </c>
      <c r="D122" s="97">
        <v>1</v>
      </c>
      <c r="E122" s="99" t="s">
        <v>114</v>
      </c>
      <c r="F122" s="97">
        <v>1</v>
      </c>
      <c r="G122" s="97">
        <v>0</v>
      </c>
      <c r="H122" s="97">
        <v>0</v>
      </c>
      <c r="I122" s="97">
        <v>0</v>
      </c>
      <c r="J122" s="97">
        <v>0</v>
      </c>
      <c r="K122" s="97">
        <v>1</v>
      </c>
      <c r="L122" s="97" t="s">
        <v>154</v>
      </c>
      <c r="M122" t="s">
        <v>155</v>
      </c>
      <c r="N122" s="133">
        <v>3</v>
      </c>
    </row>
    <row r="123" spans="1:14" ht="15" customHeight="1" x14ac:dyDescent="0.2">
      <c r="A123" s="98">
        <v>40919</v>
      </c>
      <c r="B123" s="99">
        <v>122</v>
      </c>
      <c r="C123" s="99" t="s">
        <v>114</v>
      </c>
      <c r="D123" s="97">
        <v>1</v>
      </c>
      <c r="E123" s="99" t="s">
        <v>114</v>
      </c>
      <c r="F123" s="97">
        <v>1</v>
      </c>
      <c r="G123" s="97">
        <v>0</v>
      </c>
      <c r="H123" s="97">
        <v>0</v>
      </c>
      <c r="I123" s="97">
        <v>0</v>
      </c>
      <c r="J123" s="97">
        <v>0</v>
      </c>
      <c r="K123" s="97">
        <v>1</v>
      </c>
      <c r="L123" s="97" t="s">
        <v>154</v>
      </c>
      <c r="M123" t="s">
        <v>155</v>
      </c>
      <c r="N123" s="133">
        <v>4</v>
      </c>
    </row>
    <row r="124" spans="1:14" ht="15" customHeight="1" x14ac:dyDescent="0.2">
      <c r="A124" s="98">
        <v>40920</v>
      </c>
      <c r="B124" s="99">
        <v>123</v>
      </c>
      <c r="C124" s="99" t="s">
        <v>114</v>
      </c>
      <c r="D124" s="97">
        <v>1</v>
      </c>
      <c r="E124" s="99" t="s">
        <v>114</v>
      </c>
      <c r="F124" s="97">
        <v>1</v>
      </c>
      <c r="G124" s="97">
        <v>0</v>
      </c>
      <c r="H124" s="97">
        <v>0</v>
      </c>
      <c r="I124" s="97">
        <v>0</v>
      </c>
      <c r="J124" s="97">
        <v>0</v>
      </c>
      <c r="K124" s="97">
        <v>1</v>
      </c>
      <c r="L124" s="97" t="s">
        <v>154</v>
      </c>
      <c r="M124" t="s">
        <v>155</v>
      </c>
      <c r="N124" s="133">
        <v>5</v>
      </c>
    </row>
    <row r="125" spans="1:14" ht="15" customHeight="1" x14ac:dyDescent="0.2">
      <c r="A125" s="98">
        <v>40921</v>
      </c>
      <c r="B125" s="99">
        <v>124</v>
      </c>
      <c r="C125" s="99" t="s">
        <v>114</v>
      </c>
      <c r="D125" s="97">
        <v>1</v>
      </c>
      <c r="E125" s="99" t="s">
        <v>114</v>
      </c>
      <c r="F125" s="97">
        <v>1</v>
      </c>
      <c r="G125" s="97">
        <v>0</v>
      </c>
      <c r="H125" s="97">
        <v>0</v>
      </c>
      <c r="I125" s="97">
        <v>0</v>
      </c>
      <c r="J125" s="97">
        <v>0</v>
      </c>
      <c r="K125" s="97">
        <v>1</v>
      </c>
      <c r="L125" s="97" t="s">
        <v>154</v>
      </c>
      <c r="M125" t="s">
        <v>155</v>
      </c>
      <c r="N125" s="133">
        <v>6</v>
      </c>
    </row>
    <row r="126" spans="1:14" ht="15" customHeight="1" x14ac:dyDescent="0.2">
      <c r="A126" s="98">
        <v>40922</v>
      </c>
      <c r="B126" s="99">
        <v>125</v>
      </c>
      <c r="C126" s="99" t="s">
        <v>153</v>
      </c>
      <c r="D126" s="97">
        <v>0</v>
      </c>
      <c r="E126" s="99" t="s">
        <v>153</v>
      </c>
      <c r="F126" s="97">
        <v>0</v>
      </c>
      <c r="G126" s="97">
        <v>0</v>
      </c>
      <c r="H126" s="97">
        <v>0</v>
      </c>
      <c r="I126" s="97">
        <v>0</v>
      </c>
      <c r="J126" s="97">
        <v>0</v>
      </c>
      <c r="K126" s="97">
        <v>1</v>
      </c>
      <c r="L126" s="97" t="s">
        <v>156</v>
      </c>
      <c r="M126" t="s">
        <v>157</v>
      </c>
      <c r="N126" s="133">
        <v>7</v>
      </c>
    </row>
    <row r="127" spans="1:14" ht="15" customHeight="1" x14ac:dyDescent="0.2">
      <c r="A127" s="98">
        <v>40923</v>
      </c>
      <c r="B127" s="99">
        <v>126</v>
      </c>
      <c r="C127" s="99" t="s">
        <v>153</v>
      </c>
      <c r="D127" s="97">
        <v>0</v>
      </c>
      <c r="E127" s="99" t="s">
        <v>153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1</v>
      </c>
      <c r="L127" s="97" t="s">
        <v>156</v>
      </c>
      <c r="M127" t="s">
        <v>157</v>
      </c>
      <c r="N127" s="133">
        <v>1</v>
      </c>
    </row>
    <row r="128" spans="1:14" ht="15" customHeight="1" x14ac:dyDescent="0.2">
      <c r="A128" s="98">
        <v>40924</v>
      </c>
      <c r="B128" s="99">
        <v>127</v>
      </c>
      <c r="C128" s="99" t="s">
        <v>114</v>
      </c>
      <c r="D128" s="97">
        <v>1</v>
      </c>
      <c r="E128" s="99" t="s">
        <v>114</v>
      </c>
      <c r="F128" s="97">
        <v>1</v>
      </c>
      <c r="G128" s="97">
        <v>0</v>
      </c>
      <c r="H128" s="97">
        <v>0</v>
      </c>
      <c r="I128" s="97">
        <v>0</v>
      </c>
      <c r="J128" s="97">
        <v>0</v>
      </c>
      <c r="K128" s="97">
        <v>1</v>
      </c>
      <c r="L128" s="97" t="s">
        <v>154</v>
      </c>
      <c r="M128" t="s">
        <v>155</v>
      </c>
      <c r="N128" s="133">
        <v>2</v>
      </c>
    </row>
    <row r="129" spans="1:14" ht="15" customHeight="1" x14ac:dyDescent="0.2">
      <c r="A129" s="98">
        <v>40925</v>
      </c>
      <c r="B129" s="99">
        <v>128</v>
      </c>
      <c r="C129" s="99" t="s">
        <v>114</v>
      </c>
      <c r="D129" s="97">
        <v>1</v>
      </c>
      <c r="E129" s="99" t="s">
        <v>114</v>
      </c>
      <c r="F129" s="97">
        <v>1</v>
      </c>
      <c r="G129" s="97">
        <v>0</v>
      </c>
      <c r="H129" s="97">
        <v>0</v>
      </c>
      <c r="I129" s="97">
        <v>0</v>
      </c>
      <c r="J129" s="97">
        <v>0</v>
      </c>
      <c r="K129" s="97">
        <v>1</v>
      </c>
      <c r="L129" s="97" t="s">
        <v>154</v>
      </c>
      <c r="M129" t="s">
        <v>155</v>
      </c>
      <c r="N129" s="133">
        <v>3</v>
      </c>
    </row>
    <row r="130" spans="1:14" ht="15" customHeight="1" x14ac:dyDescent="0.2">
      <c r="A130" s="98">
        <v>40926</v>
      </c>
      <c r="B130" s="99">
        <v>129</v>
      </c>
      <c r="C130" s="99" t="s">
        <v>114</v>
      </c>
      <c r="D130" s="97">
        <v>1</v>
      </c>
      <c r="E130" s="99" t="s">
        <v>114</v>
      </c>
      <c r="F130" s="97">
        <v>1</v>
      </c>
      <c r="G130" s="97">
        <v>0</v>
      </c>
      <c r="H130" s="97">
        <v>0</v>
      </c>
      <c r="I130" s="97">
        <v>0</v>
      </c>
      <c r="J130" s="97">
        <v>0</v>
      </c>
      <c r="K130" s="97">
        <v>1</v>
      </c>
      <c r="L130" s="97" t="s">
        <v>154</v>
      </c>
      <c r="M130" t="s">
        <v>155</v>
      </c>
      <c r="N130" s="133">
        <v>4</v>
      </c>
    </row>
    <row r="131" spans="1:14" ht="15" customHeight="1" x14ac:dyDescent="0.2">
      <c r="A131" s="98">
        <v>40927</v>
      </c>
      <c r="B131" s="99">
        <v>130</v>
      </c>
      <c r="C131" s="99" t="s">
        <v>114</v>
      </c>
      <c r="D131" s="97">
        <v>1</v>
      </c>
      <c r="E131" s="99" t="s">
        <v>114</v>
      </c>
      <c r="F131" s="97">
        <v>1</v>
      </c>
      <c r="G131" s="97">
        <v>0</v>
      </c>
      <c r="H131" s="97">
        <v>0</v>
      </c>
      <c r="I131" s="97">
        <v>0</v>
      </c>
      <c r="J131" s="97">
        <v>0</v>
      </c>
      <c r="K131" s="97">
        <v>1</v>
      </c>
      <c r="L131" s="97" t="s">
        <v>154</v>
      </c>
      <c r="M131" t="s">
        <v>155</v>
      </c>
      <c r="N131" s="133">
        <v>5</v>
      </c>
    </row>
    <row r="132" spans="1:14" ht="15" customHeight="1" x14ac:dyDescent="0.2">
      <c r="A132" s="98">
        <v>40928</v>
      </c>
      <c r="B132" s="99">
        <v>131</v>
      </c>
      <c r="C132" s="99" t="s">
        <v>114</v>
      </c>
      <c r="D132" s="97">
        <v>1</v>
      </c>
      <c r="E132" s="99" t="s">
        <v>114</v>
      </c>
      <c r="F132" s="97">
        <v>1</v>
      </c>
      <c r="G132" s="97">
        <v>0</v>
      </c>
      <c r="H132" s="97">
        <v>0</v>
      </c>
      <c r="I132" s="97">
        <v>0</v>
      </c>
      <c r="J132" s="97">
        <v>0</v>
      </c>
      <c r="K132" s="97">
        <v>1</v>
      </c>
      <c r="L132" s="97" t="s">
        <v>154</v>
      </c>
      <c r="M132" t="s">
        <v>155</v>
      </c>
      <c r="N132" s="133">
        <v>6</v>
      </c>
    </row>
    <row r="133" spans="1:14" ht="15" customHeight="1" x14ac:dyDescent="0.2">
      <c r="A133" s="98">
        <v>40929</v>
      </c>
      <c r="B133" s="99">
        <v>132</v>
      </c>
      <c r="C133" s="99" t="s">
        <v>153</v>
      </c>
      <c r="D133" s="97">
        <v>0</v>
      </c>
      <c r="E133" s="99" t="s">
        <v>153</v>
      </c>
      <c r="F133" s="97">
        <v>0</v>
      </c>
      <c r="G133" s="97">
        <v>0</v>
      </c>
      <c r="H133" s="97">
        <v>0</v>
      </c>
      <c r="I133" s="97">
        <v>0</v>
      </c>
      <c r="J133" s="97">
        <v>0</v>
      </c>
      <c r="K133" s="97">
        <v>1</v>
      </c>
      <c r="L133" s="97" t="s">
        <v>156</v>
      </c>
      <c r="M133" t="s">
        <v>157</v>
      </c>
      <c r="N133" s="133">
        <v>7</v>
      </c>
    </row>
    <row r="134" spans="1:14" ht="15" customHeight="1" x14ac:dyDescent="0.2">
      <c r="A134" s="98">
        <v>40930</v>
      </c>
      <c r="B134" s="99">
        <v>133</v>
      </c>
      <c r="C134" s="99" t="s">
        <v>153</v>
      </c>
      <c r="D134" s="97">
        <v>0</v>
      </c>
      <c r="E134" s="99" t="s">
        <v>153</v>
      </c>
      <c r="F134" s="97">
        <v>0</v>
      </c>
      <c r="G134" s="97">
        <v>0</v>
      </c>
      <c r="H134" s="97">
        <v>0</v>
      </c>
      <c r="I134" s="97">
        <v>0</v>
      </c>
      <c r="J134" s="97">
        <v>0</v>
      </c>
      <c r="K134" s="97">
        <v>1</v>
      </c>
      <c r="L134" s="97" t="s">
        <v>156</v>
      </c>
      <c r="M134" t="s">
        <v>157</v>
      </c>
      <c r="N134" s="133">
        <v>1</v>
      </c>
    </row>
    <row r="135" spans="1:14" ht="15" customHeight="1" x14ac:dyDescent="0.2">
      <c r="A135" s="98">
        <v>40931</v>
      </c>
      <c r="B135" s="99">
        <v>134</v>
      </c>
      <c r="C135" s="99" t="s">
        <v>114</v>
      </c>
      <c r="D135" s="97">
        <v>1</v>
      </c>
      <c r="E135" s="99" t="s">
        <v>114</v>
      </c>
      <c r="F135" s="97">
        <v>1</v>
      </c>
      <c r="G135" s="97">
        <v>0</v>
      </c>
      <c r="H135" s="97">
        <v>0</v>
      </c>
      <c r="I135" s="97">
        <v>0</v>
      </c>
      <c r="J135" s="97">
        <v>0</v>
      </c>
      <c r="K135" s="97">
        <v>1</v>
      </c>
      <c r="L135" s="97" t="s">
        <v>154</v>
      </c>
      <c r="M135" t="s">
        <v>155</v>
      </c>
      <c r="N135" s="133">
        <v>2</v>
      </c>
    </row>
    <row r="136" spans="1:14" ht="15" customHeight="1" x14ac:dyDescent="0.2">
      <c r="A136" s="98">
        <v>40932</v>
      </c>
      <c r="B136" s="99">
        <v>135</v>
      </c>
      <c r="C136" s="99" t="s">
        <v>114</v>
      </c>
      <c r="D136" s="97">
        <v>1</v>
      </c>
      <c r="E136" s="99" t="s">
        <v>114</v>
      </c>
      <c r="F136" s="97">
        <v>1</v>
      </c>
      <c r="G136" s="97">
        <v>0</v>
      </c>
      <c r="H136" s="97">
        <v>0</v>
      </c>
      <c r="I136" s="97">
        <v>0</v>
      </c>
      <c r="J136" s="97">
        <v>0</v>
      </c>
      <c r="K136" s="97">
        <v>1</v>
      </c>
      <c r="L136" s="97" t="s">
        <v>154</v>
      </c>
      <c r="M136" t="s">
        <v>155</v>
      </c>
      <c r="N136" s="133">
        <v>3</v>
      </c>
    </row>
    <row r="137" spans="1:14" ht="15" customHeight="1" x14ac:dyDescent="0.2">
      <c r="A137" s="98">
        <v>40933</v>
      </c>
      <c r="B137" s="99">
        <v>136</v>
      </c>
      <c r="C137" s="99" t="s">
        <v>114</v>
      </c>
      <c r="D137" s="97">
        <v>1</v>
      </c>
      <c r="E137" s="99" t="s">
        <v>114</v>
      </c>
      <c r="F137" s="97">
        <v>1</v>
      </c>
      <c r="G137" s="97">
        <v>0</v>
      </c>
      <c r="H137" s="97">
        <v>0</v>
      </c>
      <c r="I137" s="97">
        <v>0</v>
      </c>
      <c r="J137" s="97">
        <v>0</v>
      </c>
      <c r="K137" s="97">
        <v>1</v>
      </c>
      <c r="L137" s="97" t="s">
        <v>154</v>
      </c>
      <c r="M137" t="s">
        <v>155</v>
      </c>
      <c r="N137" s="133">
        <v>4</v>
      </c>
    </row>
    <row r="138" spans="1:14" ht="15" customHeight="1" x14ac:dyDescent="0.2">
      <c r="A138" s="98">
        <v>40934</v>
      </c>
      <c r="B138" s="99">
        <v>137</v>
      </c>
      <c r="C138" s="99" t="s">
        <v>114</v>
      </c>
      <c r="D138" s="97">
        <v>1</v>
      </c>
      <c r="E138" s="99" t="s">
        <v>114</v>
      </c>
      <c r="F138" s="97">
        <v>1</v>
      </c>
      <c r="G138" s="97">
        <v>0</v>
      </c>
      <c r="H138" s="97">
        <v>0</v>
      </c>
      <c r="I138" s="97">
        <v>0</v>
      </c>
      <c r="J138" s="97">
        <v>0</v>
      </c>
      <c r="K138" s="97">
        <v>1</v>
      </c>
      <c r="L138" s="97" t="s">
        <v>154</v>
      </c>
      <c r="M138" t="s">
        <v>155</v>
      </c>
      <c r="N138" s="133">
        <v>5</v>
      </c>
    </row>
    <row r="139" spans="1:14" ht="15" customHeight="1" x14ac:dyDescent="0.2">
      <c r="A139" s="98">
        <v>40935</v>
      </c>
      <c r="B139" s="99">
        <v>138</v>
      </c>
      <c r="C139" s="99" t="s">
        <v>114</v>
      </c>
      <c r="D139" s="97">
        <v>1</v>
      </c>
      <c r="E139" s="99" t="s">
        <v>114</v>
      </c>
      <c r="F139" s="97">
        <v>1</v>
      </c>
      <c r="G139" s="97">
        <v>0</v>
      </c>
      <c r="H139" s="97">
        <v>0</v>
      </c>
      <c r="I139" s="97">
        <v>0</v>
      </c>
      <c r="J139" s="97">
        <v>0</v>
      </c>
      <c r="K139" s="97">
        <v>1</v>
      </c>
      <c r="L139" s="97" t="s">
        <v>154</v>
      </c>
      <c r="M139" t="s">
        <v>155</v>
      </c>
      <c r="N139" s="133">
        <v>6</v>
      </c>
    </row>
    <row r="140" spans="1:14" ht="15" customHeight="1" x14ac:dyDescent="0.2">
      <c r="A140" s="98">
        <v>40936</v>
      </c>
      <c r="B140" s="99">
        <v>139</v>
      </c>
      <c r="C140" s="99" t="s">
        <v>153</v>
      </c>
      <c r="D140" s="97">
        <v>0</v>
      </c>
      <c r="E140" s="99" t="s">
        <v>153</v>
      </c>
      <c r="F140" s="97">
        <v>0</v>
      </c>
      <c r="G140" s="97">
        <v>0</v>
      </c>
      <c r="H140" s="97">
        <v>0</v>
      </c>
      <c r="I140" s="97">
        <v>0</v>
      </c>
      <c r="J140" s="97">
        <v>0</v>
      </c>
      <c r="K140" s="97">
        <v>1</v>
      </c>
      <c r="L140" s="97" t="s">
        <v>156</v>
      </c>
      <c r="M140" t="s">
        <v>157</v>
      </c>
      <c r="N140" s="133">
        <v>7</v>
      </c>
    </row>
    <row r="141" spans="1:14" ht="15" customHeight="1" x14ac:dyDescent="0.2">
      <c r="A141" s="98">
        <v>40937</v>
      </c>
      <c r="B141" s="99">
        <v>140</v>
      </c>
      <c r="C141" s="99" t="s">
        <v>153</v>
      </c>
      <c r="D141" s="97">
        <v>0</v>
      </c>
      <c r="E141" s="99" t="s">
        <v>153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1</v>
      </c>
      <c r="L141" s="97" t="s">
        <v>156</v>
      </c>
      <c r="M141" t="s">
        <v>157</v>
      </c>
      <c r="N141" s="133">
        <v>1</v>
      </c>
    </row>
    <row r="142" spans="1:14" ht="15" customHeight="1" x14ac:dyDescent="0.2">
      <c r="A142" s="98">
        <v>40938</v>
      </c>
      <c r="B142" s="99">
        <v>141</v>
      </c>
      <c r="C142" s="99" t="s">
        <v>114</v>
      </c>
      <c r="D142" s="97">
        <v>1</v>
      </c>
      <c r="E142" s="99" t="s">
        <v>114</v>
      </c>
      <c r="F142" s="97">
        <v>1</v>
      </c>
      <c r="G142" s="97">
        <v>0</v>
      </c>
      <c r="H142" s="97">
        <v>0</v>
      </c>
      <c r="I142" s="97">
        <v>0</v>
      </c>
      <c r="J142" s="97">
        <v>0</v>
      </c>
      <c r="K142" s="97">
        <v>1</v>
      </c>
      <c r="L142" s="97" t="s">
        <v>154</v>
      </c>
      <c r="M142" t="s">
        <v>155</v>
      </c>
      <c r="N142" s="133">
        <v>2</v>
      </c>
    </row>
    <row r="143" spans="1:14" ht="15" customHeight="1" x14ac:dyDescent="0.2">
      <c r="A143" s="98">
        <v>40939</v>
      </c>
      <c r="B143" s="99">
        <v>142</v>
      </c>
      <c r="C143" s="99" t="s">
        <v>114</v>
      </c>
      <c r="D143" s="97">
        <v>1</v>
      </c>
      <c r="E143" s="99" t="s">
        <v>114</v>
      </c>
      <c r="F143" s="97">
        <v>1</v>
      </c>
      <c r="G143" s="97">
        <v>0</v>
      </c>
      <c r="H143" s="97">
        <v>0</v>
      </c>
      <c r="I143" s="97">
        <v>0</v>
      </c>
      <c r="J143" s="97">
        <v>0</v>
      </c>
      <c r="K143" s="97">
        <v>1</v>
      </c>
      <c r="L143" s="97" t="s">
        <v>154</v>
      </c>
      <c r="M143" t="s">
        <v>155</v>
      </c>
      <c r="N143" s="133">
        <v>3</v>
      </c>
    </row>
    <row r="144" spans="1:14" ht="15" customHeight="1" x14ac:dyDescent="0.2">
      <c r="A144" s="98">
        <v>40940</v>
      </c>
      <c r="B144" s="99">
        <v>143</v>
      </c>
      <c r="C144" s="99" t="s">
        <v>114</v>
      </c>
      <c r="D144" s="97">
        <v>1</v>
      </c>
      <c r="E144" s="99" t="s">
        <v>114</v>
      </c>
      <c r="F144" s="97">
        <v>1</v>
      </c>
      <c r="G144" s="97">
        <v>0</v>
      </c>
      <c r="H144" s="97">
        <v>0</v>
      </c>
      <c r="I144" s="97">
        <v>0</v>
      </c>
      <c r="J144" s="97">
        <v>0</v>
      </c>
      <c r="K144" s="97">
        <v>1</v>
      </c>
      <c r="L144" s="97" t="s">
        <v>154</v>
      </c>
      <c r="M144" t="s">
        <v>155</v>
      </c>
      <c r="N144" s="133">
        <v>4</v>
      </c>
    </row>
    <row r="145" spans="1:14" ht="15" customHeight="1" x14ac:dyDescent="0.2">
      <c r="A145" s="98">
        <v>40941</v>
      </c>
      <c r="B145" s="99">
        <v>144</v>
      </c>
      <c r="C145" s="99" t="s">
        <v>114</v>
      </c>
      <c r="D145" s="97">
        <v>1</v>
      </c>
      <c r="E145" s="99" t="s">
        <v>114</v>
      </c>
      <c r="F145" s="97">
        <v>1</v>
      </c>
      <c r="G145" s="97">
        <v>0</v>
      </c>
      <c r="H145" s="97">
        <v>0</v>
      </c>
      <c r="I145" s="97">
        <v>0</v>
      </c>
      <c r="J145" s="97">
        <v>0</v>
      </c>
      <c r="K145" s="97">
        <v>1</v>
      </c>
      <c r="L145" s="97" t="s">
        <v>154</v>
      </c>
      <c r="M145" t="s">
        <v>155</v>
      </c>
      <c r="N145" s="133">
        <v>5</v>
      </c>
    </row>
    <row r="146" spans="1:14" ht="15" customHeight="1" x14ac:dyDescent="0.2">
      <c r="A146" s="98">
        <v>40942</v>
      </c>
      <c r="B146" s="99">
        <v>145</v>
      </c>
      <c r="C146" s="99" t="s">
        <v>114</v>
      </c>
      <c r="D146" s="97">
        <v>1</v>
      </c>
      <c r="E146" s="99" t="s">
        <v>114</v>
      </c>
      <c r="F146" s="97">
        <v>1</v>
      </c>
      <c r="G146" s="97">
        <v>0</v>
      </c>
      <c r="H146" s="97">
        <v>0</v>
      </c>
      <c r="I146" s="97">
        <v>0</v>
      </c>
      <c r="J146" s="97">
        <v>0</v>
      </c>
      <c r="K146" s="97">
        <v>1</v>
      </c>
      <c r="L146" s="97" t="s">
        <v>154</v>
      </c>
      <c r="M146" t="s">
        <v>155</v>
      </c>
      <c r="N146" s="133">
        <v>6</v>
      </c>
    </row>
    <row r="147" spans="1:14" ht="15" customHeight="1" x14ac:dyDescent="0.2">
      <c r="A147" s="98">
        <v>40943</v>
      </c>
      <c r="B147" s="99">
        <v>146</v>
      </c>
      <c r="C147" s="99" t="s">
        <v>153</v>
      </c>
      <c r="D147" s="97">
        <v>0</v>
      </c>
      <c r="E147" s="99" t="s">
        <v>153</v>
      </c>
      <c r="F147" s="97">
        <v>0</v>
      </c>
      <c r="G147" s="97">
        <v>0</v>
      </c>
      <c r="H147" s="97">
        <v>0</v>
      </c>
      <c r="I147" s="97">
        <v>0</v>
      </c>
      <c r="J147" s="97">
        <v>0</v>
      </c>
      <c r="K147" s="97">
        <v>1</v>
      </c>
      <c r="L147" s="97" t="s">
        <v>156</v>
      </c>
      <c r="M147" t="s">
        <v>157</v>
      </c>
      <c r="N147" s="133">
        <v>7</v>
      </c>
    </row>
    <row r="148" spans="1:14" ht="15" customHeight="1" x14ac:dyDescent="0.2">
      <c r="A148" s="98">
        <v>40944</v>
      </c>
      <c r="B148" s="99">
        <v>147</v>
      </c>
      <c r="C148" s="99" t="s">
        <v>153</v>
      </c>
      <c r="D148" s="97">
        <v>0</v>
      </c>
      <c r="E148" s="99" t="s">
        <v>153</v>
      </c>
      <c r="F148" s="97">
        <v>0</v>
      </c>
      <c r="G148" s="97">
        <v>0</v>
      </c>
      <c r="H148" s="97">
        <v>0</v>
      </c>
      <c r="I148" s="97">
        <v>0</v>
      </c>
      <c r="J148" s="97">
        <v>0</v>
      </c>
      <c r="K148" s="97">
        <v>1</v>
      </c>
      <c r="L148" s="97" t="s">
        <v>156</v>
      </c>
      <c r="M148" t="s">
        <v>157</v>
      </c>
      <c r="N148" s="133">
        <v>1</v>
      </c>
    </row>
    <row r="149" spans="1:14" ht="15" customHeight="1" x14ac:dyDescent="0.2">
      <c r="A149" s="98">
        <v>40945</v>
      </c>
      <c r="B149" s="99">
        <v>148</v>
      </c>
      <c r="C149" s="99" t="s">
        <v>114</v>
      </c>
      <c r="D149" s="97">
        <v>1</v>
      </c>
      <c r="E149" s="99" t="s">
        <v>114</v>
      </c>
      <c r="F149" s="97">
        <v>1</v>
      </c>
      <c r="G149" s="97">
        <v>0</v>
      </c>
      <c r="H149" s="97">
        <v>0</v>
      </c>
      <c r="I149" s="97">
        <v>0</v>
      </c>
      <c r="J149" s="97">
        <v>0</v>
      </c>
      <c r="K149" s="97">
        <v>1</v>
      </c>
      <c r="L149" s="97" t="s">
        <v>154</v>
      </c>
      <c r="M149" t="s">
        <v>155</v>
      </c>
      <c r="N149" s="133">
        <v>2</v>
      </c>
    </row>
    <row r="150" spans="1:14" ht="15" customHeight="1" x14ac:dyDescent="0.2">
      <c r="A150" s="98">
        <v>40946</v>
      </c>
      <c r="B150" s="99">
        <v>149</v>
      </c>
      <c r="C150" s="99" t="s">
        <v>114</v>
      </c>
      <c r="D150" s="97">
        <v>1</v>
      </c>
      <c r="E150" s="99" t="s">
        <v>114</v>
      </c>
      <c r="F150" s="97">
        <v>1</v>
      </c>
      <c r="G150" s="97">
        <v>0</v>
      </c>
      <c r="H150" s="97">
        <v>0</v>
      </c>
      <c r="I150" s="97">
        <v>0</v>
      </c>
      <c r="J150" s="97">
        <v>0</v>
      </c>
      <c r="K150" s="97">
        <v>1</v>
      </c>
      <c r="L150" s="97" t="s">
        <v>154</v>
      </c>
      <c r="M150" t="s">
        <v>155</v>
      </c>
      <c r="N150" s="133">
        <v>3</v>
      </c>
    </row>
    <row r="151" spans="1:14" ht="15" customHeight="1" x14ac:dyDescent="0.2">
      <c r="A151" s="98">
        <v>40947</v>
      </c>
      <c r="B151" s="99">
        <v>150</v>
      </c>
      <c r="C151" s="99" t="s">
        <v>114</v>
      </c>
      <c r="D151" s="97">
        <v>1</v>
      </c>
      <c r="E151" s="99" t="s">
        <v>114</v>
      </c>
      <c r="F151" s="97">
        <v>1</v>
      </c>
      <c r="G151" s="97">
        <v>0</v>
      </c>
      <c r="H151" s="97">
        <v>0</v>
      </c>
      <c r="I151" s="97">
        <v>0</v>
      </c>
      <c r="J151" s="97">
        <v>0</v>
      </c>
      <c r="K151" s="97">
        <v>1</v>
      </c>
      <c r="L151" s="97" t="s">
        <v>154</v>
      </c>
      <c r="M151" t="s">
        <v>155</v>
      </c>
      <c r="N151" s="133">
        <v>4</v>
      </c>
    </row>
    <row r="152" spans="1:14" ht="15" customHeight="1" x14ac:dyDescent="0.2">
      <c r="A152" s="98">
        <v>40948</v>
      </c>
      <c r="B152" s="99">
        <v>151</v>
      </c>
      <c r="C152" s="99" t="s">
        <v>114</v>
      </c>
      <c r="D152" s="97">
        <v>1</v>
      </c>
      <c r="E152" s="99" t="s">
        <v>114</v>
      </c>
      <c r="F152" s="97">
        <v>1</v>
      </c>
      <c r="G152" s="97">
        <v>0</v>
      </c>
      <c r="H152" s="97">
        <v>0</v>
      </c>
      <c r="I152" s="97">
        <v>0</v>
      </c>
      <c r="J152" s="97">
        <v>0</v>
      </c>
      <c r="K152" s="97">
        <v>1</v>
      </c>
      <c r="L152" s="97" t="s">
        <v>154</v>
      </c>
      <c r="M152" t="s">
        <v>155</v>
      </c>
      <c r="N152" s="133">
        <v>5</v>
      </c>
    </row>
    <row r="153" spans="1:14" ht="15" customHeight="1" x14ac:dyDescent="0.2">
      <c r="A153" s="98">
        <v>40949</v>
      </c>
      <c r="B153" s="99">
        <v>152</v>
      </c>
      <c r="C153" s="99" t="s">
        <v>114</v>
      </c>
      <c r="D153" s="97">
        <v>1</v>
      </c>
      <c r="E153" s="99" t="s">
        <v>114</v>
      </c>
      <c r="F153" s="97">
        <v>1</v>
      </c>
      <c r="G153" s="97">
        <v>0</v>
      </c>
      <c r="H153" s="97">
        <v>0</v>
      </c>
      <c r="I153" s="97">
        <v>0</v>
      </c>
      <c r="J153" s="97">
        <v>0</v>
      </c>
      <c r="K153" s="97">
        <v>1</v>
      </c>
      <c r="L153" s="97" t="s">
        <v>154</v>
      </c>
      <c r="M153" t="s">
        <v>155</v>
      </c>
      <c r="N153" s="133">
        <v>6</v>
      </c>
    </row>
    <row r="154" spans="1:14" ht="15" customHeight="1" x14ac:dyDescent="0.2">
      <c r="A154" s="98">
        <v>40950</v>
      </c>
      <c r="B154" s="99">
        <v>153</v>
      </c>
      <c r="C154" s="99" t="s">
        <v>153</v>
      </c>
      <c r="D154" s="97">
        <v>0</v>
      </c>
      <c r="E154" s="99" t="s">
        <v>153</v>
      </c>
      <c r="F154" s="97">
        <v>0</v>
      </c>
      <c r="G154" s="97">
        <v>0</v>
      </c>
      <c r="H154" s="97">
        <v>0</v>
      </c>
      <c r="I154" s="97">
        <v>0</v>
      </c>
      <c r="J154" s="97">
        <v>0</v>
      </c>
      <c r="K154" s="97">
        <v>1</v>
      </c>
      <c r="L154" s="97" t="s">
        <v>156</v>
      </c>
      <c r="M154" t="s">
        <v>157</v>
      </c>
      <c r="N154" s="133">
        <v>7</v>
      </c>
    </row>
    <row r="155" spans="1:14" ht="15" customHeight="1" x14ac:dyDescent="0.2">
      <c r="A155" s="98">
        <v>40951</v>
      </c>
      <c r="B155" s="99">
        <v>154</v>
      </c>
      <c r="C155" s="99" t="s">
        <v>153</v>
      </c>
      <c r="D155" s="97">
        <v>0</v>
      </c>
      <c r="E155" s="99" t="s">
        <v>153</v>
      </c>
      <c r="F155" s="97">
        <v>0</v>
      </c>
      <c r="G155" s="97">
        <v>0</v>
      </c>
      <c r="H155" s="97">
        <v>0</v>
      </c>
      <c r="I155" s="97">
        <v>0</v>
      </c>
      <c r="J155" s="97">
        <v>0</v>
      </c>
      <c r="K155" s="97">
        <v>1</v>
      </c>
      <c r="L155" s="97" t="s">
        <v>156</v>
      </c>
      <c r="M155" t="s">
        <v>157</v>
      </c>
      <c r="N155" s="133">
        <v>1</v>
      </c>
    </row>
    <row r="156" spans="1:14" ht="15" customHeight="1" x14ac:dyDescent="0.2">
      <c r="A156" s="98">
        <v>40952</v>
      </c>
      <c r="B156" s="99">
        <v>155</v>
      </c>
      <c r="C156" s="100" t="s">
        <v>136</v>
      </c>
      <c r="D156" s="97">
        <v>0</v>
      </c>
      <c r="E156" s="99" t="s">
        <v>114</v>
      </c>
      <c r="F156" s="97">
        <v>1</v>
      </c>
      <c r="G156" s="97">
        <v>0</v>
      </c>
      <c r="H156" s="97">
        <v>0</v>
      </c>
      <c r="I156" s="97">
        <v>0</v>
      </c>
      <c r="J156" s="97">
        <v>0</v>
      </c>
      <c r="K156" s="97">
        <v>1</v>
      </c>
      <c r="L156" s="97" t="s">
        <v>166</v>
      </c>
      <c r="M156" t="s">
        <v>167</v>
      </c>
      <c r="N156" s="133">
        <v>2</v>
      </c>
    </row>
    <row r="157" spans="1:14" ht="15" customHeight="1" x14ac:dyDescent="0.2">
      <c r="A157" s="98">
        <v>40953</v>
      </c>
      <c r="B157" s="99">
        <v>156</v>
      </c>
      <c r="C157" s="100" t="s">
        <v>136</v>
      </c>
      <c r="D157" s="97">
        <v>0</v>
      </c>
      <c r="E157" s="99" t="s">
        <v>114</v>
      </c>
      <c r="F157" s="97">
        <v>1</v>
      </c>
      <c r="G157" s="97">
        <v>0</v>
      </c>
      <c r="H157" s="97">
        <v>0</v>
      </c>
      <c r="I157" s="97">
        <v>0</v>
      </c>
      <c r="J157" s="97">
        <v>0</v>
      </c>
      <c r="K157" s="97">
        <v>1</v>
      </c>
      <c r="L157" s="97" t="s">
        <v>166</v>
      </c>
      <c r="M157" t="s">
        <v>167</v>
      </c>
      <c r="N157" s="133">
        <v>3</v>
      </c>
    </row>
    <row r="158" spans="1:14" ht="15" customHeight="1" x14ac:dyDescent="0.2">
      <c r="A158" s="98">
        <v>40954</v>
      </c>
      <c r="B158" s="99">
        <v>157</v>
      </c>
      <c r="C158" s="100" t="s">
        <v>136</v>
      </c>
      <c r="D158" s="97">
        <v>0</v>
      </c>
      <c r="E158" s="99" t="s">
        <v>114</v>
      </c>
      <c r="F158" s="97">
        <v>1</v>
      </c>
      <c r="G158" s="97">
        <v>0</v>
      </c>
      <c r="H158" s="97">
        <v>0</v>
      </c>
      <c r="I158" s="97">
        <v>0</v>
      </c>
      <c r="J158" s="97">
        <v>0</v>
      </c>
      <c r="K158" s="97">
        <v>1</v>
      </c>
      <c r="L158" s="97" t="s">
        <v>166</v>
      </c>
      <c r="M158" t="s">
        <v>167</v>
      </c>
      <c r="N158" s="133">
        <v>4</v>
      </c>
    </row>
    <row r="159" spans="1:14" ht="15" customHeight="1" x14ac:dyDescent="0.2">
      <c r="A159" s="98">
        <v>40955</v>
      </c>
      <c r="B159" s="99">
        <v>158</v>
      </c>
      <c r="C159" s="100" t="s">
        <v>136</v>
      </c>
      <c r="D159" s="97">
        <v>0</v>
      </c>
      <c r="E159" s="99" t="s">
        <v>114</v>
      </c>
      <c r="F159" s="97">
        <v>1</v>
      </c>
      <c r="G159" s="97">
        <v>0</v>
      </c>
      <c r="H159" s="97">
        <v>0</v>
      </c>
      <c r="I159" s="97">
        <v>0</v>
      </c>
      <c r="J159" s="97">
        <v>0</v>
      </c>
      <c r="K159" s="97">
        <v>1</v>
      </c>
      <c r="L159" s="97" t="s">
        <v>166</v>
      </c>
      <c r="M159" t="s">
        <v>167</v>
      </c>
      <c r="N159" s="133">
        <v>5</v>
      </c>
    </row>
    <row r="160" spans="1:14" ht="15" customHeight="1" x14ac:dyDescent="0.2">
      <c r="A160" s="98">
        <v>40956</v>
      </c>
      <c r="B160" s="99">
        <v>159</v>
      </c>
      <c r="C160" s="100" t="s">
        <v>136</v>
      </c>
      <c r="D160" s="97">
        <v>0</v>
      </c>
      <c r="E160" s="99" t="s">
        <v>114</v>
      </c>
      <c r="F160" s="97">
        <v>1</v>
      </c>
      <c r="G160" s="97">
        <v>0</v>
      </c>
      <c r="H160" s="97">
        <v>0</v>
      </c>
      <c r="I160" s="97">
        <v>0</v>
      </c>
      <c r="J160" s="97">
        <v>0</v>
      </c>
      <c r="K160" s="97">
        <v>1</v>
      </c>
      <c r="L160" s="97" t="s">
        <v>166</v>
      </c>
      <c r="M160" t="s">
        <v>167</v>
      </c>
      <c r="N160" s="133">
        <v>6</v>
      </c>
    </row>
    <row r="161" spans="1:14" ht="15" customHeight="1" x14ac:dyDescent="0.2">
      <c r="A161" s="98">
        <v>40957</v>
      </c>
      <c r="B161" s="99">
        <v>160</v>
      </c>
      <c r="C161" s="100" t="s">
        <v>136</v>
      </c>
      <c r="D161" s="97">
        <v>0</v>
      </c>
      <c r="E161" s="99" t="s">
        <v>153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1</v>
      </c>
      <c r="L161" s="97" t="s">
        <v>168</v>
      </c>
      <c r="M161" t="s">
        <v>169</v>
      </c>
      <c r="N161" s="133">
        <v>7</v>
      </c>
    </row>
    <row r="162" spans="1:14" ht="15" customHeight="1" x14ac:dyDescent="0.2">
      <c r="A162" s="98">
        <v>40958</v>
      </c>
      <c r="B162" s="99">
        <v>161</v>
      </c>
      <c r="C162" s="100" t="s">
        <v>136</v>
      </c>
      <c r="D162" s="97">
        <v>0</v>
      </c>
      <c r="E162" s="99" t="s">
        <v>153</v>
      </c>
      <c r="F162" s="97">
        <v>0</v>
      </c>
      <c r="G162" s="97">
        <v>0</v>
      </c>
      <c r="H162" s="97">
        <v>0</v>
      </c>
      <c r="I162" s="97">
        <v>0</v>
      </c>
      <c r="J162" s="97">
        <v>0</v>
      </c>
      <c r="K162" s="97">
        <v>1</v>
      </c>
      <c r="L162" s="97" t="s">
        <v>168</v>
      </c>
      <c r="M162" t="s">
        <v>169</v>
      </c>
      <c r="N162" s="133">
        <v>1</v>
      </c>
    </row>
    <row r="163" spans="1:14" ht="15" customHeight="1" x14ac:dyDescent="0.2">
      <c r="A163" s="98">
        <v>40959</v>
      </c>
      <c r="B163" s="99">
        <v>162</v>
      </c>
      <c r="C163" s="99" t="s">
        <v>114</v>
      </c>
      <c r="D163" s="97">
        <v>1</v>
      </c>
      <c r="E163" s="99" t="s">
        <v>114</v>
      </c>
      <c r="F163" s="97">
        <v>1</v>
      </c>
      <c r="G163" s="97">
        <v>0</v>
      </c>
      <c r="H163" s="97">
        <v>0</v>
      </c>
      <c r="I163" s="97">
        <v>0</v>
      </c>
      <c r="J163" s="97">
        <v>0</v>
      </c>
      <c r="K163" s="97">
        <v>1</v>
      </c>
      <c r="L163" s="97" t="s">
        <v>154</v>
      </c>
      <c r="M163" t="s">
        <v>155</v>
      </c>
      <c r="N163" s="133">
        <v>2</v>
      </c>
    </row>
    <row r="164" spans="1:14" ht="15" customHeight="1" x14ac:dyDescent="0.2">
      <c r="A164" s="98">
        <v>40960</v>
      </c>
      <c r="B164" s="99">
        <v>163</v>
      </c>
      <c r="C164" s="99" t="s">
        <v>114</v>
      </c>
      <c r="D164" s="97">
        <v>1</v>
      </c>
      <c r="E164" s="99" t="s">
        <v>114</v>
      </c>
      <c r="F164" s="97">
        <v>1</v>
      </c>
      <c r="G164" s="97">
        <v>0</v>
      </c>
      <c r="H164" s="97">
        <v>0</v>
      </c>
      <c r="I164" s="97">
        <v>0</v>
      </c>
      <c r="J164" s="97">
        <v>0</v>
      </c>
      <c r="K164" s="97">
        <v>1</v>
      </c>
      <c r="L164" s="97" t="s">
        <v>154</v>
      </c>
      <c r="M164" t="s">
        <v>155</v>
      </c>
      <c r="N164" s="133">
        <v>3</v>
      </c>
    </row>
    <row r="165" spans="1:14" ht="15" customHeight="1" x14ac:dyDescent="0.2">
      <c r="A165" s="98">
        <v>40961</v>
      </c>
      <c r="B165" s="99">
        <v>164</v>
      </c>
      <c r="C165" s="99" t="s">
        <v>114</v>
      </c>
      <c r="D165" s="97">
        <v>1</v>
      </c>
      <c r="E165" s="99" t="s">
        <v>114</v>
      </c>
      <c r="F165" s="97">
        <v>1</v>
      </c>
      <c r="G165" s="97">
        <v>0</v>
      </c>
      <c r="H165" s="97">
        <v>0</v>
      </c>
      <c r="I165" s="97">
        <v>0</v>
      </c>
      <c r="J165" s="97">
        <v>0</v>
      </c>
      <c r="K165" s="97">
        <v>1</v>
      </c>
      <c r="L165" s="97" t="s">
        <v>154</v>
      </c>
      <c r="M165" t="s">
        <v>155</v>
      </c>
      <c r="N165" s="133">
        <v>4</v>
      </c>
    </row>
    <row r="166" spans="1:14" ht="15" customHeight="1" x14ac:dyDescent="0.2">
      <c r="A166" s="98">
        <v>40962</v>
      </c>
      <c r="B166" s="99">
        <v>165</v>
      </c>
      <c r="C166" s="99" t="s">
        <v>114</v>
      </c>
      <c r="D166" s="97">
        <v>1</v>
      </c>
      <c r="E166" s="99" t="s">
        <v>114</v>
      </c>
      <c r="F166" s="97">
        <v>1</v>
      </c>
      <c r="G166" s="97">
        <v>0</v>
      </c>
      <c r="H166" s="97">
        <v>0</v>
      </c>
      <c r="I166" s="97">
        <v>0</v>
      </c>
      <c r="J166" s="97">
        <v>0</v>
      </c>
      <c r="K166" s="97">
        <v>1</v>
      </c>
      <c r="L166" s="97" t="s">
        <v>154</v>
      </c>
      <c r="M166" t="s">
        <v>155</v>
      </c>
      <c r="N166" s="133">
        <v>5</v>
      </c>
    </row>
    <row r="167" spans="1:14" ht="15" customHeight="1" x14ac:dyDescent="0.2">
      <c r="A167" s="98">
        <v>40963</v>
      </c>
      <c r="B167" s="99">
        <v>166</v>
      </c>
      <c r="C167" s="99" t="s">
        <v>114</v>
      </c>
      <c r="D167" s="97">
        <v>1</v>
      </c>
      <c r="E167" s="99" t="s">
        <v>114</v>
      </c>
      <c r="F167" s="97">
        <v>1</v>
      </c>
      <c r="G167" s="97">
        <v>0</v>
      </c>
      <c r="H167" s="97">
        <v>0</v>
      </c>
      <c r="I167" s="97">
        <v>0</v>
      </c>
      <c r="J167" s="97">
        <v>0</v>
      </c>
      <c r="K167" s="97">
        <v>1</v>
      </c>
      <c r="L167" s="97" t="s">
        <v>154</v>
      </c>
      <c r="M167" t="s">
        <v>155</v>
      </c>
      <c r="N167" s="133">
        <v>6</v>
      </c>
    </row>
    <row r="168" spans="1:14" ht="15" customHeight="1" x14ac:dyDescent="0.2">
      <c r="A168" s="98">
        <v>40964</v>
      </c>
      <c r="B168" s="99">
        <v>167</v>
      </c>
      <c r="C168" s="99" t="s">
        <v>153</v>
      </c>
      <c r="D168" s="97">
        <v>0</v>
      </c>
      <c r="E168" s="99" t="s">
        <v>153</v>
      </c>
      <c r="F168" s="97">
        <v>0</v>
      </c>
      <c r="G168" s="97">
        <v>0</v>
      </c>
      <c r="H168" s="97">
        <v>0</v>
      </c>
      <c r="I168" s="97">
        <v>0</v>
      </c>
      <c r="J168" s="97">
        <v>0</v>
      </c>
      <c r="K168" s="97">
        <v>1</v>
      </c>
      <c r="L168" s="97" t="s">
        <v>156</v>
      </c>
      <c r="M168" t="s">
        <v>157</v>
      </c>
      <c r="N168" s="133">
        <v>7</v>
      </c>
    </row>
    <row r="169" spans="1:14" ht="15" customHeight="1" x14ac:dyDescent="0.2">
      <c r="A169" s="98">
        <v>40965</v>
      </c>
      <c r="B169" s="99">
        <v>168</v>
      </c>
      <c r="C169" s="99" t="s">
        <v>153</v>
      </c>
      <c r="D169" s="97">
        <v>0</v>
      </c>
      <c r="E169" s="99" t="s">
        <v>153</v>
      </c>
      <c r="F169" s="97">
        <v>0</v>
      </c>
      <c r="G169" s="97">
        <v>0</v>
      </c>
      <c r="H169" s="97">
        <v>0</v>
      </c>
      <c r="I169" s="97">
        <v>0</v>
      </c>
      <c r="J169" s="97">
        <v>0</v>
      </c>
      <c r="K169" s="97">
        <v>1</v>
      </c>
      <c r="L169" s="97" t="s">
        <v>156</v>
      </c>
      <c r="M169" t="s">
        <v>157</v>
      </c>
      <c r="N169" s="133">
        <v>1</v>
      </c>
    </row>
    <row r="170" spans="1:14" ht="15" customHeight="1" x14ac:dyDescent="0.2">
      <c r="A170" s="98">
        <v>40966</v>
      </c>
      <c r="B170" s="99">
        <v>169</v>
      </c>
      <c r="C170" s="99" t="s">
        <v>114</v>
      </c>
      <c r="D170" s="97">
        <v>1</v>
      </c>
      <c r="E170" s="99" t="s">
        <v>114</v>
      </c>
      <c r="F170" s="97">
        <v>1</v>
      </c>
      <c r="G170" s="97">
        <v>0</v>
      </c>
      <c r="H170" s="97">
        <v>0</v>
      </c>
      <c r="I170" s="97">
        <v>0</v>
      </c>
      <c r="J170" s="97">
        <v>0</v>
      </c>
      <c r="K170" s="97">
        <v>1</v>
      </c>
      <c r="L170" s="97" t="s">
        <v>154</v>
      </c>
      <c r="M170" t="s">
        <v>155</v>
      </c>
      <c r="N170" s="133">
        <v>2</v>
      </c>
    </row>
    <row r="171" spans="1:14" ht="15" customHeight="1" x14ac:dyDescent="0.2">
      <c r="A171" s="98">
        <v>40967</v>
      </c>
      <c r="B171" s="99">
        <v>170</v>
      </c>
      <c r="C171" s="99" t="s">
        <v>114</v>
      </c>
      <c r="D171" s="97">
        <v>1</v>
      </c>
      <c r="E171" s="99" t="s">
        <v>114</v>
      </c>
      <c r="F171" s="97">
        <v>1</v>
      </c>
      <c r="G171" s="97">
        <v>0</v>
      </c>
      <c r="H171" s="97">
        <v>0</v>
      </c>
      <c r="I171" s="97">
        <v>0</v>
      </c>
      <c r="J171" s="97">
        <v>0</v>
      </c>
      <c r="K171" s="97">
        <v>1</v>
      </c>
      <c r="L171" s="97" t="s">
        <v>154</v>
      </c>
      <c r="M171" t="s">
        <v>155</v>
      </c>
      <c r="N171" s="133">
        <v>3</v>
      </c>
    </row>
    <row r="172" spans="1:14" ht="15" customHeight="1" x14ac:dyDescent="0.2">
      <c r="A172" s="98">
        <v>40968</v>
      </c>
      <c r="B172" s="99">
        <v>171</v>
      </c>
      <c r="C172" s="99" t="s">
        <v>114</v>
      </c>
      <c r="D172" s="97">
        <v>1</v>
      </c>
      <c r="E172" s="99" t="s">
        <v>114</v>
      </c>
      <c r="F172" s="97">
        <v>1</v>
      </c>
      <c r="G172" s="97">
        <v>0</v>
      </c>
      <c r="H172" s="97">
        <v>0</v>
      </c>
      <c r="I172" s="97">
        <v>0</v>
      </c>
      <c r="J172" s="97">
        <v>0</v>
      </c>
      <c r="K172" s="97">
        <v>1</v>
      </c>
      <c r="L172" s="97" t="s">
        <v>154</v>
      </c>
      <c r="M172" t="s">
        <v>155</v>
      </c>
      <c r="N172" s="133">
        <v>4</v>
      </c>
    </row>
    <row r="173" spans="1:14" ht="15" customHeight="1" x14ac:dyDescent="0.2">
      <c r="A173" s="98">
        <v>40969</v>
      </c>
      <c r="B173" s="99">
        <v>172</v>
      </c>
      <c r="C173" s="99" t="s">
        <v>114</v>
      </c>
      <c r="D173" s="97">
        <v>1</v>
      </c>
      <c r="E173" s="99" t="s">
        <v>114</v>
      </c>
      <c r="F173" s="97">
        <v>1</v>
      </c>
      <c r="G173" s="97">
        <v>0</v>
      </c>
      <c r="H173" s="97">
        <v>0</v>
      </c>
      <c r="I173" s="97">
        <v>0</v>
      </c>
      <c r="J173" s="97">
        <v>0</v>
      </c>
      <c r="K173" s="97">
        <v>1</v>
      </c>
      <c r="L173" s="97" t="s">
        <v>154</v>
      </c>
      <c r="M173" t="s">
        <v>155</v>
      </c>
      <c r="N173" s="133">
        <v>5</v>
      </c>
    </row>
    <row r="174" spans="1:14" ht="15" customHeight="1" x14ac:dyDescent="0.2">
      <c r="A174" s="98">
        <v>40970</v>
      </c>
      <c r="B174" s="99">
        <v>173</v>
      </c>
      <c r="C174" s="99" t="s">
        <v>114</v>
      </c>
      <c r="D174" s="97">
        <v>1</v>
      </c>
      <c r="E174" s="99" t="s">
        <v>114</v>
      </c>
      <c r="F174" s="97">
        <v>1</v>
      </c>
      <c r="G174" s="97">
        <v>0</v>
      </c>
      <c r="H174" s="97">
        <v>0</v>
      </c>
      <c r="I174" s="97">
        <v>0</v>
      </c>
      <c r="J174" s="97">
        <v>0</v>
      </c>
      <c r="K174" s="97">
        <v>1</v>
      </c>
      <c r="L174" s="97" t="s">
        <v>154</v>
      </c>
      <c r="M174" t="s">
        <v>155</v>
      </c>
      <c r="N174" s="133">
        <v>6</v>
      </c>
    </row>
    <row r="175" spans="1:14" ht="15" customHeight="1" x14ac:dyDescent="0.2">
      <c r="A175" s="98">
        <v>40971</v>
      </c>
      <c r="B175" s="99">
        <v>174</v>
      </c>
      <c r="C175" s="99" t="s">
        <v>153</v>
      </c>
      <c r="D175" s="97">
        <v>0</v>
      </c>
      <c r="E175" s="99" t="s">
        <v>153</v>
      </c>
      <c r="F175" s="97">
        <v>0</v>
      </c>
      <c r="G175" s="97">
        <v>0</v>
      </c>
      <c r="H175" s="97">
        <v>0</v>
      </c>
      <c r="I175" s="97">
        <v>0</v>
      </c>
      <c r="J175" s="97">
        <v>0</v>
      </c>
      <c r="K175" s="97">
        <v>1</v>
      </c>
      <c r="L175" s="97" t="s">
        <v>156</v>
      </c>
      <c r="M175" t="s">
        <v>157</v>
      </c>
      <c r="N175" s="133">
        <v>7</v>
      </c>
    </row>
    <row r="176" spans="1:14" ht="15" customHeight="1" x14ac:dyDescent="0.2">
      <c r="A176" s="98">
        <v>40972</v>
      </c>
      <c r="B176" s="99">
        <v>175</v>
      </c>
      <c r="C176" s="99" t="s">
        <v>153</v>
      </c>
      <c r="D176" s="97">
        <v>0</v>
      </c>
      <c r="E176" s="99" t="s">
        <v>153</v>
      </c>
      <c r="F176" s="97">
        <v>0</v>
      </c>
      <c r="G176" s="97">
        <v>0</v>
      </c>
      <c r="H176" s="97">
        <v>0</v>
      </c>
      <c r="I176" s="97">
        <v>0</v>
      </c>
      <c r="J176" s="97">
        <v>0</v>
      </c>
      <c r="K176" s="97">
        <v>1</v>
      </c>
      <c r="L176" s="97" t="s">
        <v>156</v>
      </c>
      <c r="M176" t="s">
        <v>157</v>
      </c>
      <c r="N176" s="133">
        <v>1</v>
      </c>
    </row>
    <row r="177" spans="1:14" ht="15" customHeight="1" x14ac:dyDescent="0.2">
      <c r="A177" s="98">
        <v>40973</v>
      </c>
      <c r="B177" s="99">
        <v>176</v>
      </c>
      <c r="C177" s="99" t="s">
        <v>114</v>
      </c>
      <c r="D177" s="97">
        <v>1</v>
      </c>
      <c r="E177" s="99" t="s">
        <v>114</v>
      </c>
      <c r="F177" s="97">
        <v>1</v>
      </c>
      <c r="G177" s="97">
        <v>0</v>
      </c>
      <c r="H177" s="97">
        <v>0</v>
      </c>
      <c r="I177" s="97">
        <v>0</v>
      </c>
      <c r="J177" s="97">
        <v>0</v>
      </c>
      <c r="K177" s="97">
        <v>1</v>
      </c>
      <c r="L177" s="97" t="s">
        <v>154</v>
      </c>
      <c r="M177" t="s">
        <v>155</v>
      </c>
      <c r="N177" s="133">
        <v>2</v>
      </c>
    </row>
    <row r="178" spans="1:14" ht="15" customHeight="1" x14ac:dyDescent="0.2">
      <c r="A178" s="98">
        <v>40974</v>
      </c>
      <c r="B178" s="99">
        <v>177</v>
      </c>
      <c r="C178" s="99" t="s">
        <v>114</v>
      </c>
      <c r="D178" s="97">
        <v>1</v>
      </c>
      <c r="E178" s="99" t="s">
        <v>114</v>
      </c>
      <c r="F178" s="97">
        <v>1</v>
      </c>
      <c r="G178" s="97">
        <v>0</v>
      </c>
      <c r="H178" s="97">
        <v>0</v>
      </c>
      <c r="I178" s="97">
        <v>0</v>
      </c>
      <c r="J178" s="97">
        <v>0</v>
      </c>
      <c r="K178" s="97">
        <v>1</v>
      </c>
      <c r="L178" s="97" t="s">
        <v>154</v>
      </c>
      <c r="M178" t="s">
        <v>155</v>
      </c>
      <c r="N178" s="133">
        <v>3</v>
      </c>
    </row>
    <row r="179" spans="1:14" ht="15" customHeight="1" x14ac:dyDescent="0.2">
      <c r="A179" s="98">
        <v>40975</v>
      </c>
      <c r="B179" s="99">
        <v>178</v>
      </c>
      <c r="C179" s="99" t="s">
        <v>114</v>
      </c>
      <c r="D179" s="97">
        <v>1</v>
      </c>
      <c r="E179" s="99" t="s">
        <v>114</v>
      </c>
      <c r="F179" s="97">
        <v>1</v>
      </c>
      <c r="G179" s="97">
        <v>0</v>
      </c>
      <c r="H179" s="97">
        <v>0</v>
      </c>
      <c r="I179" s="97">
        <v>0</v>
      </c>
      <c r="J179" s="97">
        <v>0</v>
      </c>
      <c r="K179" s="97">
        <v>1</v>
      </c>
      <c r="L179" s="97" t="s">
        <v>154</v>
      </c>
      <c r="M179" t="s">
        <v>155</v>
      </c>
      <c r="N179" s="133">
        <v>4</v>
      </c>
    </row>
    <row r="180" spans="1:14" ht="15" customHeight="1" x14ac:dyDescent="0.2">
      <c r="A180" s="98">
        <v>40976</v>
      </c>
      <c r="B180" s="99">
        <v>179</v>
      </c>
      <c r="C180" s="99" t="s">
        <v>114</v>
      </c>
      <c r="D180" s="97">
        <v>1</v>
      </c>
      <c r="E180" s="99" t="s">
        <v>114</v>
      </c>
      <c r="F180" s="97">
        <v>1</v>
      </c>
      <c r="G180" s="97">
        <v>0</v>
      </c>
      <c r="H180" s="97">
        <v>0</v>
      </c>
      <c r="I180" s="97">
        <v>0</v>
      </c>
      <c r="J180" s="97">
        <v>0</v>
      </c>
      <c r="K180" s="97">
        <v>1</v>
      </c>
      <c r="L180" s="97" t="s">
        <v>154</v>
      </c>
      <c r="M180" t="s">
        <v>155</v>
      </c>
      <c r="N180" s="133">
        <v>5</v>
      </c>
    </row>
    <row r="181" spans="1:14" ht="15" customHeight="1" x14ac:dyDescent="0.2">
      <c r="A181" s="98">
        <v>40977</v>
      </c>
      <c r="B181" s="99">
        <v>180</v>
      </c>
      <c r="C181" s="99" t="s">
        <v>114</v>
      </c>
      <c r="D181" s="97">
        <v>1</v>
      </c>
      <c r="E181" s="99" t="s">
        <v>114</v>
      </c>
      <c r="F181" s="97">
        <v>1</v>
      </c>
      <c r="G181" s="97">
        <v>0</v>
      </c>
      <c r="H181" s="97">
        <v>0</v>
      </c>
      <c r="I181" s="97">
        <v>0</v>
      </c>
      <c r="J181" s="97">
        <v>0</v>
      </c>
      <c r="K181" s="97">
        <v>1</v>
      </c>
      <c r="L181" s="97" t="s">
        <v>154</v>
      </c>
      <c r="M181" t="s">
        <v>155</v>
      </c>
      <c r="N181" s="133">
        <v>6</v>
      </c>
    </row>
    <row r="182" spans="1:14" ht="15" customHeight="1" x14ac:dyDescent="0.2">
      <c r="A182" s="98">
        <v>40978</v>
      </c>
      <c r="B182" s="99">
        <v>181</v>
      </c>
      <c r="C182" s="99" t="s">
        <v>153</v>
      </c>
      <c r="D182" s="97">
        <v>0</v>
      </c>
      <c r="E182" s="99" t="s">
        <v>153</v>
      </c>
      <c r="F182" s="97">
        <v>0</v>
      </c>
      <c r="G182" s="97">
        <v>0</v>
      </c>
      <c r="H182" s="97">
        <v>0</v>
      </c>
      <c r="I182" s="97">
        <v>0</v>
      </c>
      <c r="J182" s="97">
        <v>0</v>
      </c>
      <c r="K182" s="97">
        <v>1</v>
      </c>
      <c r="L182" s="97" t="s">
        <v>156</v>
      </c>
      <c r="M182" t="s">
        <v>157</v>
      </c>
      <c r="N182" s="133">
        <v>7</v>
      </c>
    </row>
    <row r="183" spans="1:14" ht="15" customHeight="1" x14ac:dyDescent="0.2">
      <c r="A183" s="98">
        <v>40979</v>
      </c>
      <c r="B183" s="99">
        <v>182</v>
      </c>
      <c r="C183" s="99" t="s">
        <v>153</v>
      </c>
      <c r="D183" s="97">
        <v>0</v>
      </c>
      <c r="E183" s="99" t="s">
        <v>153</v>
      </c>
      <c r="F183" s="97">
        <v>0</v>
      </c>
      <c r="G183" s="97">
        <v>0</v>
      </c>
      <c r="H183" s="97">
        <v>0</v>
      </c>
      <c r="I183" s="97">
        <v>0</v>
      </c>
      <c r="J183" s="97">
        <v>0</v>
      </c>
      <c r="K183" s="97">
        <v>1</v>
      </c>
      <c r="L183" s="97" t="s">
        <v>156</v>
      </c>
      <c r="M183" t="s">
        <v>157</v>
      </c>
      <c r="N183" s="133">
        <v>1</v>
      </c>
    </row>
    <row r="184" spans="1:14" ht="15" customHeight="1" x14ac:dyDescent="0.2">
      <c r="A184" s="98">
        <v>40980</v>
      </c>
      <c r="B184" s="99">
        <v>183</v>
      </c>
      <c r="C184" s="99" t="s">
        <v>114</v>
      </c>
      <c r="D184" s="97">
        <v>1</v>
      </c>
      <c r="E184" s="99" t="s">
        <v>114</v>
      </c>
      <c r="F184" s="97">
        <v>1</v>
      </c>
      <c r="G184" s="97">
        <v>0</v>
      </c>
      <c r="H184" s="97">
        <v>0</v>
      </c>
      <c r="I184" s="97">
        <v>0</v>
      </c>
      <c r="J184" s="97">
        <v>0</v>
      </c>
      <c r="K184" s="97">
        <v>1</v>
      </c>
      <c r="L184" s="97" t="s">
        <v>154</v>
      </c>
      <c r="M184" t="s">
        <v>155</v>
      </c>
      <c r="N184" s="133">
        <v>2</v>
      </c>
    </row>
    <row r="185" spans="1:14" ht="15" customHeight="1" x14ac:dyDescent="0.2">
      <c r="A185" s="98">
        <v>40981</v>
      </c>
      <c r="B185" s="99">
        <v>184</v>
      </c>
      <c r="C185" s="99" t="s">
        <v>114</v>
      </c>
      <c r="D185" s="97">
        <v>1</v>
      </c>
      <c r="E185" s="99" t="s">
        <v>114</v>
      </c>
      <c r="F185" s="97">
        <v>1</v>
      </c>
      <c r="G185" s="97">
        <v>0</v>
      </c>
      <c r="H185" s="97">
        <v>0</v>
      </c>
      <c r="I185" s="97">
        <v>0</v>
      </c>
      <c r="J185" s="97">
        <v>0</v>
      </c>
      <c r="K185" s="97">
        <v>1</v>
      </c>
      <c r="L185" s="97" t="s">
        <v>154</v>
      </c>
      <c r="M185" t="s">
        <v>155</v>
      </c>
      <c r="N185" s="133">
        <v>3</v>
      </c>
    </row>
    <row r="186" spans="1:14" ht="15" customHeight="1" x14ac:dyDescent="0.2">
      <c r="A186" s="98">
        <v>40982</v>
      </c>
      <c r="B186" s="99">
        <v>185</v>
      </c>
      <c r="C186" s="99" t="s">
        <v>114</v>
      </c>
      <c r="D186" s="97">
        <v>1</v>
      </c>
      <c r="E186" s="99" t="s">
        <v>114</v>
      </c>
      <c r="F186" s="97">
        <v>1</v>
      </c>
      <c r="G186" s="97">
        <v>0</v>
      </c>
      <c r="H186" s="97">
        <v>0</v>
      </c>
      <c r="I186" s="97">
        <v>0</v>
      </c>
      <c r="J186" s="97">
        <v>0</v>
      </c>
      <c r="K186" s="97">
        <v>1</v>
      </c>
      <c r="L186" s="97" t="s">
        <v>154</v>
      </c>
      <c r="M186" t="s">
        <v>155</v>
      </c>
      <c r="N186" s="133">
        <v>4</v>
      </c>
    </row>
    <row r="187" spans="1:14" ht="15" customHeight="1" x14ac:dyDescent="0.2">
      <c r="A187" s="98">
        <v>40983</v>
      </c>
      <c r="B187" s="99">
        <v>186</v>
      </c>
      <c r="C187" s="99" t="s">
        <v>114</v>
      </c>
      <c r="D187" s="97">
        <v>1</v>
      </c>
      <c r="E187" s="99" t="s">
        <v>114</v>
      </c>
      <c r="F187" s="97">
        <v>1</v>
      </c>
      <c r="G187" s="97">
        <v>0</v>
      </c>
      <c r="H187" s="97">
        <v>0</v>
      </c>
      <c r="I187" s="97">
        <v>0</v>
      </c>
      <c r="J187" s="97">
        <v>0</v>
      </c>
      <c r="K187" s="97">
        <v>1</v>
      </c>
      <c r="L187" s="97" t="s">
        <v>154</v>
      </c>
      <c r="M187" t="s">
        <v>155</v>
      </c>
      <c r="N187" s="133">
        <v>5</v>
      </c>
    </row>
    <row r="188" spans="1:14" ht="15" customHeight="1" x14ac:dyDescent="0.2">
      <c r="A188" s="98">
        <v>40984</v>
      </c>
      <c r="B188" s="99">
        <v>187</v>
      </c>
      <c r="C188" s="99" t="s">
        <v>114</v>
      </c>
      <c r="D188" s="97">
        <v>1</v>
      </c>
      <c r="E188" s="99" t="s">
        <v>114</v>
      </c>
      <c r="F188" s="97">
        <v>1</v>
      </c>
      <c r="G188" s="97">
        <v>0</v>
      </c>
      <c r="H188" s="97">
        <v>0</v>
      </c>
      <c r="I188" s="97">
        <v>0</v>
      </c>
      <c r="J188" s="97">
        <v>0</v>
      </c>
      <c r="K188" s="97">
        <v>1</v>
      </c>
      <c r="L188" s="97" t="s">
        <v>154</v>
      </c>
      <c r="M188" t="s">
        <v>155</v>
      </c>
      <c r="N188" s="133">
        <v>6</v>
      </c>
    </row>
    <row r="189" spans="1:14" ht="15" customHeight="1" x14ac:dyDescent="0.2">
      <c r="A189" s="98">
        <v>40985</v>
      </c>
      <c r="B189" s="99">
        <v>188</v>
      </c>
      <c r="C189" s="99" t="s">
        <v>153</v>
      </c>
      <c r="D189" s="97">
        <v>0</v>
      </c>
      <c r="E189" s="99" t="s">
        <v>153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97">
        <v>1</v>
      </c>
      <c r="L189" s="97" t="s">
        <v>156</v>
      </c>
      <c r="M189" t="s">
        <v>157</v>
      </c>
      <c r="N189" s="133">
        <v>7</v>
      </c>
    </row>
    <row r="190" spans="1:14" ht="15" customHeight="1" x14ac:dyDescent="0.2">
      <c r="A190" s="98">
        <v>40986</v>
      </c>
      <c r="B190" s="99">
        <v>189</v>
      </c>
      <c r="C190" s="99" t="s">
        <v>153</v>
      </c>
      <c r="D190" s="97">
        <v>0</v>
      </c>
      <c r="E190" s="99" t="s">
        <v>153</v>
      </c>
      <c r="F190" s="97">
        <v>0</v>
      </c>
      <c r="G190" s="97">
        <v>0</v>
      </c>
      <c r="H190" s="97">
        <v>0</v>
      </c>
      <c r="I190" s="97">
        <v>0</v>
      </c>
      <c r="J190" s="97">
        <v>0</v>
      </c>
      <c r="K190" s="97">
        <v>1</v>
      </c>
      <c r="L190" s="97" t="s">
        <v>156</v>
      </c>
      <c r="M190" t="s">
        <v>157</v>
      </c>
      <c r="N190" s="133">
        <v>1</v>
      </c>
    </row>
    <row r="191" spans="1:14" ht="15" customHeight="1" x14ac:dyDescent="0.2">
      <c r="A191" s="98">
        <v>40987</v>
      </c>
      <c r="B191" s="99">
        <v>190</v>
      </c>
      <c r="C191" s="119" t="s">
        <v>115</v>
      </c>
      <c r="D191" s="97">
        <v>0</v>
      </c>
      <c r="E191" s="99" t="s">
        <v>114</v>
      </c>
      <c r="F191" s="97">
        <v>1</v>
      </c>
      <c r="G191" s="97">
        <v>0</v>
      </c>
      <c r="H191" s="97">
        <v>0</v>
      </c>
      <c r="I191" s="97">
        <v>0</v>
      </c>
      <c r="J191" s="97">
        <v>0</v>
      </c>
      <c r="K191" s="97">
        <v>1</v>
      </c>
      <c r="L191" s="97" t="s">
        <v>160</v>
      </c>
      <c r="M191" t="s">
        <v>161</v>
      </c>
      <c r="N191" s="133">
        <v>2</v>
      </c>
    </row>
    <row r="192" spans="1:14" ht="15" customHeight="1" x14ac:dyDescent="0.2">
      <c r="A192" s="98">
        <v>40988</v>
      </c>
      <c r="B192" s="99">
        <v>191</v>
      </c>
      <c r="C192" s="99" t="s">
        <v>114</v>
      </c>
      <c r="D192" s="97">
        <v>1</v>
      </c>
      <c r="E192" s="99" t="s">
        <v>114</v>
      </c>
      <c r="F192" s="97">
        <v>1</v>
      </c>
      <c r="G192" s="97">
        <v>0</v>
      </c>
      <c r="H192" s="97">
        <v>0</v>
      </c>
      <c r="I192" s="97">
        <v>0</v>
      </c>
      <c r="J192" s="97">
        <v>0</v>
      </c>
      <c r="K192" s="97">
        <v>1</v>
      </c>
      <c r="L192" s="97" t="s">
        <v>154</v>
      </c>
      <c r="M192" t="s">
        <v>155</v>
      </c>
      <c r="N192" s="133">
        <v>3</v>
      </c>
    </row>
    <row r="193" spans="1:14" ht="15" customHeight="1" x14ac:dyDescent="0.2">
      <c r="A193" s="98">
        <v>40989</v>
      </c>
      <c r="B193" s="99">
        <v>192</v>
      </c>
      <c r="C193" s="99" t="s">
        <v>114</v>
      </c>
      <c r="D193" s="97">
        <v>1</v>
      </c>
      <c r="E193" s="99" t="s">
        <v>114</v>
      </c>
      <c r="F193" s="97">
        <v>1</v>
      </c>
      <c r="G193" s="97">
        <v>0</v>
      </c>
      <c r="H193" s="97">
        <v>0</v>
      </c>
      <c r="I193" s="97">
        <v>0</v>
      </c>
      <c r="J193" s="97">
        <v>0</v>
      </c>
      <c r="K193" s="97">
        <v>1</v>
      </c>
      <c r="L193" s="97" t="s">
        <v>154</v>
      </c>
      <c r="M193" t="s">
        <v>155</v>
      </c>
      <c r="N193" s="133">
        <v>4</v>
      </c>
    </row>
    <row r="194" spans="1:14" ht="15" customHeight="1" x14ac:dyDescent="0.2">
      <c r="A194" s="98">
        <v>40990</v>
      </c>
      <c r="B194" s="99">
        <v>193</v>
      </c>
      <c r="C194" s="99" t="s">
        <v>114</v>
      </c>
      <c r="D194" s="97">
        <v>1</v>
      </c>
      <c r="E194" s="99" t="s">
        <v>114</v>
      </c>
      <c r="F194" s="97">
        <v>1</v>
      </c>
      <c r="G194" s="97">
        <v>0</v>
      </c>
      <c r="H194" s="97">
        <v>0</v>
      </c>
      <c r="I194" s="97">
        <v>0</v>
      </c>
      <c r="J194" s="97">
        <v>0</v>
      </c>
      <c r="K194" s="97">
        <v>1</v>
      </c>
      <c r="L194" s="97" t="s">
        <v>154</v>
      </c>
      <c r="M194" t="s">
        <v>155</v>
      </c>
      <c r="N194" s="133">
        <v>5</v>
      </c>
    </row>
    <row r="195" spans="1:14" ht="15" customHeight="1" x14ac:dyDescent="0.2">
      <c r="A195" s="98">
        <v>40991</v>
      </c>
      <c r="B195" s="99">
        <v>194</v>
      </c>
      <c r="C195" s="99" t="s">
        <v>114</v>
      </c>
      <c r="D195" s="97">
        <v>1</v>
      </c>
      <c r="E195" s="99" t="s">
        <v>114</v>
      </c>
      <c r="F195" s="97">
        <v>1</v>
      </c>
      <c r="G195" s="97">
        <v>0</v>
      </c>
      <c r="H195" s="97">
        <v>0</v>
      </c>
      <c r="I195" s="97">
        <v>0</v>
      </c>
      <c r="J195" s="97">
        <v>0</v>
      </c>
      <c r="K195" s="97">
        <v>1</v>
      </c>
      <c r="L195" s="97" t="s">
        <v>154</v>
      </c>
      <c r="M195" t="s">
        <v>155</v>
      </c>
      <c r="N195" s="133">
        <v>6</v>
      </c>
    </row>
    <row r="196" spans="1:14" ht="15" customHeight="1" x14ac:dyDescent="0.2">
      <c r="A196" s="98">
        <v>40992</v>
      </c>
      <c r="B196" s="99">
        <v>195</v>
      </c>
      <c r="C196" s="99" t="s">
        <v>153</v>
      </c>
      <c r="D196" s="97">
        <v>0</v>
      </c>
      <c r="E196" s="99" t="s">
        <v>153</v>
      </c>
      <c r="F196" s="97">
        <v>0</v>
      </c>
      <c r="G196" s="97">
        <v>0</v>
      </c>
      <c r="H196" s="97">
        <v>0</v>
      </c>
      <c r="I196" s="97">
        <v>0</v>
      </c>
      <c r="J196" s="97">
        <v>0</v>
      </c>
      <c r="K196" s="97">
        <v>1</v>
      </c>
      <c r="L196" s="97" t="s">
        <v>156</v>
      </c>
      <c r="M196" t="s">
        <v>157</v>
      </c>
      <c r="N196" s="133">
        <v>7</v>
      </c>
    </row>
    <row r="197" spans="1:14" ht="15" customHeight="1" x14ac:dyDescent="0.2">
      <c r="A197" s="98">
        <v>40993</v>
      </c>
      <c r="B197" s="99">
        <v>196</v>
      </c>
      <c r="C197" s="99" t="s">
        <v>153</v>
      </c>
      <c r="D197" s="97">
        <v>0</v>
      </c>
      <c r="E197" s="99" t="s">
        <v>153</v>
      </c>
      <c r="F197" s="97">
        <v>0</v>
      </c>
      <c r="G197" s="97">
        <v>0</v>
      </c>
      <c r="H197" s="97">
        <v>0</v>
      </c>
      <c r="I197" s="97">
        <v>0</v>
      </c>
      <c r="J197" s="97">
        <v>0</v>
      </c>
      <c r="K197" s="97">
        <v>1</v>
      </c>
      <c r="L197" s="97" t="s">
        <v>156</v>
      </c>
      <c r="M197" t="s">
        <v>157</v>
      </c>
      <c r="N197" s="133">
        <v>1</v>
      </c>
    </row>
    <row r="198" spans="1:14" ht="15" customHeight="1" x14ac:dyDescent="0.2">
      <c r="A198" s="98">
        <v>40994</v>
      </c>
      <c r="B198" s="99">
        <v>197</v>
      </c>
      <c r="C198" s="99" t="s">
        <v>114</v>
      </c>
      <c r="D198" s="97">
        <v>1</v>
      </c>
      <c r="E198" s="99" t="s">
        <v>114</v>
      </c>
      <c r="F198" s="97">
        <v>1</v>
      </c>
      <c r="G198" s="97">
        <v>0</v>
      </c>
      <c r="H198" s="97">
        <v>0</v>
      </c>
      <c r="I198" s="97">
        <v>0</v>
      </c>
      <c r="J198" s="97">
        <v>0</v>
      </c>
      <c r="K198" s="97">
        <v>1</v>
      </c>
      <c r="L198" s="97" t="s">
        <v>154</v>
      </c>
      <c r="M198" t="s">
        <v>155</v>
      </c>
      <c r="N198" s="133">
        <v>2</v>
      </c>
    </row>
    <row r="199" spans="1:14" ht="15" customHeight="1" x14ac:dyDescent="0.2">
      <c r="A199" s="98">
        <v>40995</v>
      </c>
      <c r="B199" s="99">
        <v>198</v>
      </c>
      <c r="C199" s="99" t="s">
        <v>114</v>
      </c>
      <c r="D199" s="97">
        <v>1</v>
      </c>
      <c r="E199" s="99" t="s">
        <v>114</v>
      </c>
      <c r="F199" s="97">
        <v>1</v>
      </c>
      <c r="G199" s="97">
        <v>0</v>
      </c>
      <c r="H199" s="97">
        <v>0</v>
      </c>
      <c r="I199" s="97">
        <v>0</v>
      </c>
      <c r="J199" s="97">
        <v>0</v>
      </c>
      <c r="K199" s="97">
        <v>1</v>
      </c>
      <c r="L199" s="97" t="s">
        <v>154</v>
      </c>
      <c r="M199" t="s">
        <v>155</v>
      </c>
      <c r="N199" s="133">
        <v>3</v>
      </c>
    </row>
    <row r="200" spans="1:14" ht="15" customHeight="1" x14ac:dyDescent="0.2">
      <c r="A200" s="98">
        <v>40996</v>
      </c>
      <c r="B200" s="99">
        <v>199</v>
      </c>
      <c r="C200" s="99" t="s">
        <v>114</v>
      </c>
      <c r="D200" s="97">
        <v>1</v>
      </c>
      <c r="E200" s="99" t="s">
        <v>114</v>
      </c>
      <c r="F200" s="97">
        <v>1</v>
      </c>
      <c r="G200" s="97">
        <v>0</v>
      </c>
      <c r="H200" s="97">
        <v>0</v>
      </c>
      <c r="I200" s="97">
        <v>0</v>
      </c>
      <c r="J200" s="97">
        <v>0</v>
      </c>
      <c r="K200" s="97">
        <v>1</v>
      </c>
      <c r="L200" s="97" t="s">
        <v>154</v>
      </c>
      <c r="M200" t="s">
        <v>155</v>
      </c>
      <c r="N200" s="133">
        <v>4</v>
      </c>
    </row>
    <row r="201" spans="1:14" ht="15" customHeight="1" x14ac:dyDescent="0.2">
      <c r="A201" s="98">
        <v>40997</v>
      </c>
      <c r="B201" s="99">
        <v>200</v>
      </c>
      <c r="C201" s="99" t="s">
        <v>114</v>
      </c>
      <c r="D201" s="97">
        <v>1</v>
      </c>
      <c r="E201" s="99" t="s">
        <v>114</v>
      </c>
      <c r="F201" s="97">
        <v>1</v>
      </c>
      <c r="G201" s="97">
        <v>0</v>
      </c>
      <c r="H201" s="97">
        <v>0</v>
      </c>
      <c r="I201" s="97">
        <v>0</v>
      </c>
      <c r="J201" s="97">
        <v>0</v>
      </c>
      <c r="K201" s="97">
        <v>1</v>
      </c>
      <c r="L201" s="97" t="s">
        <v>154</v>
      </c>
      <c r="M201" t="s">
        <v>155</v>
      </c>
      <c r="N201" s="133">
        <v>5</v>
      </c>
    </row>
    <row r="202" spans="1:14" ht="15" customHeight="1" x14ac:dyDescent="0.2">
      <c r="A202" s="98">
        <v>40998</v>
      </c>
      <c r="B202" s="99">
        <v>201</v>
      </c>
      <c r="C202" s="99" t="s">
        <v>114</v>
      </c>
      <c r="D202" s="97">
        <v>1</v>
      </c>
      <c r="E202" s="99" t="s">
        <v>114</v>
      </c>
      <c r="F202" s="97">
        <v>1</v>
      </c>
      <c r="G202" s="97">
        <v>0</v>
      </c>
      <c r="H202" s="97">
        <v>0</v>
      </c>
      <c r="I202" s="97">
        <v>0</v>
      </c>
      <c r="J202" s="97">
        <v>0</v>
      </c>
      <c r="K202" s="97">
        <v>1</v>
      </c>
      <c r="L202" s="97" t="s">
        <v>154</v>
      </c>
      <c r="M202" t="s">
        <v>155</v>
      </c>
      <c r="N202" s="133">
        <v>6</v>
      </c>
    </row>
    <row r="203" spans="1:14" ht="15" customHeight="1" x14ac:dyDescent="0.2">
      <c r="A203" s="98">
        <v>40999</v>
      </c>
      <c r="B203" s="99">
        <v>202</v>
      </c>
      <c r="C203" s="100" t="s">
        <v>136</v>
      </c>
      <c r="D203" s="97">
        <v>0</v>
      </c>
      <c r="E203" s="99" t="s">
        <v>153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1</v>
      </c>
      <c r="L203" s="97" t="s">
        <v>168</v>
      </c>
      <c r="M203" t="s">
        <v>169</v>
      </c>
      <c r="N203" s="133">
        <v>7</v>
      </c>
    </row>
    <row r="204" spans="1:14" ht="15" customHeight="1" x14ac:dyDescent="0.2">
      <c r="A204" s="98">
        <v>41000</v>
      </c>
      <c r="B204" s="99">
        <v>203</v>
      </c>
      <c r="C204" s="100" t="s">
        <v>136</v>
      </c>
      <c r="D204" s="97">
        <v>0</v>
      </c>
      <c r="E204" s="99" t="s">
        <v>153</v>
      </c>
      <c r="F204" s="97">
        <v>0</v>
      </c>
      <c r="G204" s="97">
        <v>0</v>
      </c>
      <c r="H204" s="97">
        <v>0</v>
      </c>
      <c r="I204" s="97">
        <v>0</v>
      </c>
      <c r="J204" s="97">
        <v>0</v>
      </c>
      <c r="K204" s="97">
        <v>1</v>
      </c>
      <c r="L204" s="97" t="s">
        <v>168</v>
      </c>
      <c r="M204" t="s">
        <v>169</v>
      </c>
      <c r="N204" s="133">
        <v>1</v>
      </c>
    </row>
    <row r="205" spans="1:14" ht="15" customHeight="1" x14ac:dyDescent="0.2">
      <c r="A205" s="98">
        <v>41001</v>
      </c>
      <c r="B205" s="99">
        <v>204</v>
      </c>
      <c r="C205" s="100" t="s">
        <v>136</v>
      </c>
      <c r="D205" s="97">
        <v>0</v>
      </c>
      <c r="E205" s="99" t="s">
        <v>114</v>
      </c>
      <c r="F205" s="97">
        <v>1</v>
      </c>
      <c r="G205" s="97">
        <v>0</v>
      </c>
      <c r="H205" s="97">
        <v>0</v>
      </c>
      <c r="I205" s="97">
        <v>0</v>
      </c>
      <c r="J205" s="97">
        <v>0</v>
      </c>
      <c r="K205" s="97">
        <v>1</v>
      </c>
      <c r="L205" s="97" t="s">
        <v>166</v>
      </c>
      <c r="M205" t="s">
        <v>167</v>
      </c>
      <c r="N205" s="133">
        <v>2</v>
      </c>
    </row>
    <row r="206" spans="1:14" ht="15" customHeight="1" x14ac:dyDescent="0.2">
      <c r="A206" s="98">
        <v>41002</v>
      </c>
      <c r="B206" s="99">
        <v>205</v>
      </c>
      <c r="C206" s="100" t="s">
        <v>136</v>
      </c>
      <c r="D206" s="97">
        <v>0</v>
      </c>
      <c r="E206" s="99" t="s">
        <v>114</v>
      </c>
      <c r="F206" s="97">
        <v>1</v>
      </c>
      <c r="G206" s="97">
        <v>0</v>
      </c>
      <c r="H206" s="97">
        <v>0</v>
      </c>
      <c r="I206" s="97">
        <v>0</v>
      </c>
      <c r="J206" s="97">
        <v>0</v>
      </c>
      <c r="K206" s="97">
        <v>1</v>
      </c>
      <c r="L206" s="97" t="s">
        <v>166</v>
      </c>
      <c r="M206" t="s">
        <v>167</v>
      </c>
      <c r="N206" s="133">
        <v>3</v>
      </c>
    </row>
    <row r="207" spans="1:14" ht="15" customHeight="1" x14ac:dyDescent="0.2">
      <c r="A207" s="98">
        <v>41003</v>
      </c>
      <c r="B207" s="99">
        <v>206</v>
      </c>
      <c r="C207" s="100" t="s">
        <v>136</v>
      </c>
      <c r="D207" s="97">
        <v>0</v>
      </c>
      <c r="E207" s="99" t="s">
        <v>114</v>
      </c>
      <c r="F207" s="97">
        <v>1</v>
      </c>
      <c r="G207" s="97">
        <v>0</v>
      </c>
      <c r="H207" s="97">
        <v>0</v>
      </c>
      <c r="I207" s="97">
        <v>0</v>
      </c>
      <c r="J207" s="97">
        <v>0</v>
      </c>
      <c r="K207" s="97">
        <v>1</v>
      </c>
      <c r="L207" s="97" t="s">
        <v>166</v>
      </c>
      <c r="M207" t="s">
        <v>167</v>
      </c>
      <c r="N207" s="133">
        <v>4</v>
      </c>
    </row>
    <row r="208" spans="1:14" ht="15" customHeight="1" x14ac:dyDescent="0.2">
      <c r="A208" s="98">
        <v>41004</v>
      </c>
      <c r="B208" s="99">
        <v>207</v>
      </c>
      <c r="C208" s="100" t="s">
        <v>136</v>
      </c>
      <c r="D208" s="97">
        <v>0</v>
      </c>
      <c r="E208" s="99" t="s">
        <v>114</v>
      </c>
      <c r="F208" s="97">
        <v>1</v>
      </c>
      <c r="G208" s="97">
        <v>0</v>
      </c>
      <c r="H208" s="97">
        <v>0</v>
      </c>
      <c r="I208" s="97">
        <v>0</v>
      </c>
      <c r="J208" s="97">
        <v>0</v>
      </c>
      <c r="K208" s="97">
        <v>1</v>
      </c>
      <c r="L208" s="97" t="s">
        <v>166</v>
      </c>
      <c r="M208" t="s">
        <v>167</v>
      </c>
      <c r="N208" s="133">
        <v>5</v>
      </c>
    </row>
    <row r="209" spans="1:14" ht="15" customHeight="1" x14ac:dyDescent="0.2">
      <c r="A209" s="98">
        <v>41005</v>
      </c>
      <c r="B209" s="99">
        <v>208</v>
      </c>
      <c r="C209" s="100" t="s">
        <v>136</v>
      </c>
      <c r="D209" s="97">
        <v>0</v>
      </c>
      <c r="E209" s="120" t="s">
        <v>137</v>
      </c>
      <c r="F209" s="97">
        <v>0</v>
      </c>
      <c r="G209" s="97">
        <v>1</v>
      </c>
      <c r="H209" s="97">
        <v>0</v>
      </c>
      <c r="I209" s="97">
        <v>1</v>
      </c>
      <c r="J209" s="97">
        <v>0</v>
      </c>
      <c r="K209" s="97">
        <v>1</v>
      </c>
      <c r="L209" s="97" t="s">
        <v>162</v>
      </c>
      <c r="M209" t="s">
        <v>163</v>
      </c>
      <c r="N209" s="133">
        <v>6</v>
      </c>
    </row>
    <row r="210" spans="1:14" ht="15" customHeight="1" x14ac:dyDescent="0.2">
      <c r="A210" s="98">
        <v>41006</v>
      </c>
      <c r="B210" s="99">
        <v>209</v>
      </c>
      <c r="C210" s="100" t="s">
        <v>136</v>
      </c>
      <c r="D210" s="97">
        <v>0</v>
      </c>
      <c r="E210" s="99" t="s">
        <v>153</v>
      </c>
      <c r="F210" s="97">
        <v>0</v>
      </c>
      <c r="G210" s="97">
        <v>0</v>
      </c>
      <c r="H210" s="97">
        <v>0</v>
      </c>
      <c r="I210" s="97">
        <v>0</v>
      </c>
      <c r="J210" s="97">
        <v>0</v>
      </c>
      <c r="K210" s="97">
        <v>1</v>
      </c>
      <c r="L210" s="97" t="s">
        <v>168</v>
      </c>
      <c r="M210" t="s">
        <v>169</v>
      </c>
      <c r="N210" s="133">
        <v>7</v>
      </c>
    </row>
    <row r="211" spans="1:14" ht="15" customHeight="1" x14ac:dyDescent="0.2">
      <c r="A211" s="98">
        <v>41007</v>
      </c>
      <c r="B211" s="99">
        <v>210</v>
      </c>
      <c r="C211" s="100" t="s">
        <v>136</v>
      </c>
      <c r="D211" s="97">
        <v>0</v>
      </c>
      <c r="E211" s="99" t="s">
        <v>153</v>
      </c>
      <c r="F211" s="97">
        <v>0</v>
      </c>
      <c r="G211" s="97">
        <v>0</v>
      </c>
      <c r="H211" s="97">
        <v>0</v>
      </c>
      <c r="I211" s="97">
        <v>0</v>
      </c>
      <c r="J211" s="97">
        <v>0</v>
      </c>
      <c r="K211" s="97">
        <v>1</v>
      </c>
      <c r="L211" s="97" t="s">
        <v>168</v>
      </c>
      <c r="M211" t="s">
        <v>169</v>
      </c>
      <c r="N211" s="133">
        <v>1</v>
      </c>
    </row>
    <row r="212" spans="1:14" ht="15" customHeight="1" x14ac:dyDescent="0.2">
      <c r="A212" s="98">
        <v>41008</v>
      </c>
      <c r="B212" s="99">
        <v>211</v>
      </c>
      <c r="C212" s="100" t="s">
        <v>136</v>
      </c>
      <c r="D212" s="97">
        <v>0</v>
      </c>
      <c r="E212" s="121" t="s">
        <v>138</v>
      </c>
      <c r="F212" s="97">
        <v>0</v>
      </c>
      <c r="G212" s="97">
        <v>0</v>
      </c>
      <c r="H212" s="97">
        <v>1</v>
      </c>
      <c r="I212" s="97">
        <v>0</v>
      </c>
      <c r="J212" s="97">
        <v>1</v>
      </c>
      <c r="K212" s="97">
        <v>1</v>
      </c>
      <c r="L212" s="97" t="s">
        <v>172</v>
      </c>
      <c r="M212" t="s">
        <v>173</v>
      </c>
      <c r="N212" s="133">
        <v>2</v>
      </c>
    </row>
    <row r="213" spans="1:14" ht="15" customHeight="1" x14ac:dyDescent="0.2">
      <c r="A213" s="98">
        <v>41009</v>
      </c>
      <c r="B213" s="99">
        <v>212</v>
      </c>
      <c r="C213" s="100" t="s">
        <v>136</v>
      </c>
      <c r="D213" s="97">
        <v>0</v>
      </c>
      <c r="E213" s="99" t="s">
        <v>114</v>
      </c>
      <c r="F213" s="97">
        <v>1</v>
      </c>
      <c r="G213" s="97">
        <v>0</v>
      </c>
      <c r="H213" s="97">
        <v>0</v>
      </c>
      <c r="I213" s="97">
        <v>0</v>
      </c>
      <c r="J213" s="97">
        <v>0</v>
      </c>
      <c r="K213" s="97">
        <v>1</v>
      </c>
      <c r="L213" s="97" t="s">
        <v>166</v>
      </c>
      <c r="M213" t="s">
        <v>167</v>
      </c>
      <c r="N213" s="133">
        <v>3</v>
      </c>
    </row>
    <row r="214" spans="1:14" ht="15" customHeight="1" x14ac:dyDescent="0.2">
      <c r="A214" s="98">
        <v>41010</v>
      </c>
      <c r="B214" s="99">
        <v>213</v>
      </c>
      <c r="C214" s="99" t="s">
        <v>114</v>
      </c>
      <c r="D214" s="97">
        <v>1</v>
      </c>
      <c r="E214" s="99" t="s">
        <v>114</v>
      </c>
      <c r="F214" s="97">
        <v>1</v>
      </c>
      <c r="G214" s="97">
        <v>0</v>
      </c>
      <c r="H214" s="97">
        <v>0</v>
      </c>
      <c r="I214" s="97">
        <v>0</v>
      </c>
      <c r="J214" s="97">
        <v>0</v>
      </c>
      <c r="K214" s="97">
        <v>1</v>
      </c>
      <c r="L214" s="97" t="s">
        <v>154</v>
      </c>
      <c r="M214" t="s">
        <v>155</v>
      </c>
      <c r="N214" s="133">
        <v>4</v>
      </c>
    </row>
    <row r="215" spans="1:14" ht="15" customHeight="1" x14ac:dyDescent="0.2">
      <c r="A215" s="98">
        <v>41011</v>
      </c>
      <c r="B215" s="99">
        <v>214</v>
      </c>
      <c r="C215" s="99" t="s">
        <v>114</v>
      </c>
      <c r="D215" s="97">
        <v>1</v>
      </c>
      <c r="E215" s="99" t="s">
        <v>114</v>
      </c>
      <c r="F215" s="97">
        <v>1</v>
      </c>
      <c r="G215" s="97">
        <v>0</v>
      </c>
      <c r="H215" s="97">
        <v>0</v>
      </c>
      <c r="I215" s="97">
        <v>0</v>
      </c>
      <c r="J215" s="97">
        <v>0</v>
      </c>
      <c r="K215" s="97">
        <v>1</v>
      </c>
      <c r="L215" s="97" t="s">
        <v>154</v>
      </c>
      <c r="M215" t="s">
        <v>155</v>
      </c>
      <c r="N215" s="133">
        <v>5</v>
      </c>
    </row>
    <row r="216" spans="1:14" ht="15" customHeight="1" x14ac:dyDescent="0.2">
      <c r="A216" s="98">
        <v>41012</v>
      </c>
      <c r="B216" s="99">
        <v>215</v>
      </c>
      <c r="C216" s="99" t="s">
        <v>114</v>
      </c>
      <c r="D216" s="97">
        <v>1</v>
      </c>
      <c r="E216" s="99" t="s">
        <v>114</v>
      </c>
      <c r="F216" s="97">
        <v>1</v>
      </c>
      <c r="G216" s="97">
        <v>0</v>
      </c>
      <c r="H216" s="97">
        <v>0</v>
      </c>
      <c r="I216" s="97">
        <v>0</v>
      </c>
      <c r="J216" s="97">
        <v>0</v>
      </c>
      <c r="K216" s="97">
        <v>1</v>
      </c>
      <c r="L216" s="97" t="s">
        <v>154</v>
      </c>
      <c r="M216" t="s">
        <v>155</v>
      </c>
      <c r="N216" s="133">
        <v>6</v>
      </c>
    </row>
    <row r="217" spans="1:14" ht="15" customHeight="1" x14ac:dyDescent="0.2">
      <c r="A217" s="98">
        <v>41013</v>
      </c>
      <c r="B217" s="99">
        <v>216</v>
      </c>
      <c r="C217" s="99" t="s">
        <v>153</v>
      </c>
      <c r="D217" s="97">
        <v>0</v>
      </c>
      <c r="E217" s="99" t="s">
        <v>153</v>
      </c>
      <c r="F217" s="97">
        <v>0</v>
      </c>
      <c r="G217" s="97">
        <v>0</v>
      </c>
      <c r="H217" s="97">
        <v>0</v>
      </c>
      <c r="I217" s="97">
        <v>0</v>
      </c>
      <c r="J217" s="97">
        <v>0</v>
      </c>
      <c r="K217" s="97">
        <v>1</v>
      </c>
      <c r="L217" s="97" t="s">
        <v>156</v>
      </c>
      <c r="M217" t="s">
        <v>157</v>
      </c>
      <c r="N217" s="133">
        <v>7</v>
      </c>
    </row>
    <row r="218" spans="1:14" ht="15" customHeight="1" x14ac:dyDescent="0.2">
      <c r="A218" s="98">
        <v>41014</v>
      </c>
      <c r="B218" s="99">
        <v>217</v>
      </c>
      <c r="C218" s="99" t="s">
        <v>153</v>
      </c>
      <c r="D218" s="97">
        <v>0</v>
      </c>
      <c r="E218" s="99" t="s">
        <v>153</v>
      </c>
      <c r="F218" s="97">
        <v>0</v>
      </c>
      <c r="G218" s="97">
        <v>0</v>
      </c>
      <c r="H218" s="97">
        <v>0</v>
      </c>
      <c r="I218" s="97">
        <v>0</v>
      </c>
      <c r="J218" s="97">
        <v>0</v>
      </c>
      <c r="K218" s="97">
        <v>1</v>
      </c>
      <c r="L218" s="97" t="s">
        <v>156</v>
      </c>
      <c r="M218" t="s">
        <v>157</v>
      </c>
      <c r="N218" s="133">
        <v>1</v>
      </c>
    </row>
    <row r="219" spans="1:14" ht="15" customHeight="1" x14ac:dyDescent="0.2">
      <c r="A219" s="98">
        <v>41015</v>
      </c>
      <c r="B219" s="99">
        <v>218</v>
      </c>
      <c r="C219" s="99" t="s">
        <v>114</v>
      </c>
      <c r="D219" s="97">
        <v>1</v>
      </c>
      <c r="E219" s="99" t="s">
        <v>114</v>
      </c>
      <c r="F219" s="97">
        <v>1</v>
      </c>
      <c r="G219" s="97">
        <v>0</v>
      </c>
      <c r="H219" s="97">
        <v>0</v>
      </c>
      <c r="I219" s="97">
        <v>0</v>
      </c>
      <c r="J219" s="97">
        <v>0</v>
      </c>
      <c r="K219" s="97">
        <v>1</v>
      </c>
      <c r="L219" s="97" t="s">
        <v>154</v>
      </c>
      <c r="M219" t="s">
        <v>155</v>
      </c>
      <c r="N219" s="133">
        <v>2</v>
      </c>
    </row>
    <row r="220" spans="1:14" ht="15" customHeight="1" x14ac:dyDescent="0.2">
      <c r="A220" s="98">
        <v>41016</v>
      </c>
      <c r="B220" s="99">
        <v>219</v>
      </c>
      <c r="C220" s="99" t="s">
        <v>114</v>
      </c>
      <c r="D220" s="97">
        <v>1</v>
      </c>
      <c r="E220" s="99" t="s">
        <v>114</v>
      </c>
      <c r="F220" s="97">
        <v>1</v>
      </c>
      <c r="G220" s="97">
        <v>0</v>
      </c>
      <c r="H220" s="97">
        <v>0</v>
      </c>
      <c r="I220" s="97">
        <v>0</v>
      </c>
      <c r="J220" s="97">
        <v>0</v>
      </c>
      <c r="K220" s="97">
        <v>1</v>
      </c>
      <c r="L220" s="97" t="s">
        <v>154</v>
      </c>
      <c r="M220" t="s">
        <v>155</v>
      </c>
      <c r="N220" s="133">
        <v>3</v>
      </c>
    </row>
    <row r="221" spans="1:14" ht="15" customHeight="1" x14ac:dyDescent="0.2">
      <c r="A221" s="98">
        <v>41017</v>
      </c>
      <c r="B221" s="99">
        <v>220</v>
      </c>
      <c r="C221" s="99" t="s">
        <v>114</v>
      </c>
      <c r="D221" s="97">
        <v>1</v>
      </c>
      <c r="E221" s="99" t="s">
        <v>114</v>
      </c>
      <c r="F221" s="97">
        <v>1</v>
      </c>
      <c r="G221" s="97">
        <v>0</v>
      </c>
      <c r="H221" s="97">
        <v>0</v>
      </c>
      <c r="I221" s="97">
        <v>0</v>
      </c>
      <c r="J221" s="97">
        <v>0</v>
      </c>
      <c r="K221" s="97">
        <v>1</v>
      </c>
      <c r="L221" s="97" t="s">
        <v>154</v>
      </c>
      <c r="M221" t="s">
        <v>155</v>
      </c>
      <c r="N221" s="133">
        <v>4</v>
      </c>
    </row>
    <row r="222" spans="1:14" ht="15" customHeight="1" x14ac:dyDescent="0.2">
      <c r="A222" s="98">
        <v>41018</v>
      </c>
      <c r="B222" s="99">
        <v>221</v>
      </c>
      <c r="C222" s="99" t="s">
        <v>114</v>
      </c>
      <c r="D222" s="97">
        <v>1</v>
      </c>
      <c r="E222" s="99" t="s">
        <v>114</v>
      </c>
      <c r="F222" s="97">
        <v>1</v>
      </c>
      <c r="G222" s="97">
        <v>0</v>
      </c>
      <c r="H222" s="97">
        <v>0</v>
      </c>
      <c r="I222" s="97">
        <v>0</v>
      </c>
      <c r="J222" s="97">
        <v>0</v>
      </c>
      <c r="K222" s="97">
        <v>1</v>
      </c>
      <c r="L222" s="97" t="s">
        <v>154</v>
      </c>
      <c r="M222" t="s">
        <v>155</v>
      </c>
      <c r="N222" s="133">
        <v>5</v>
      </c>
    </row>
    <row r="223" spans="1:14" ht="15" customHeight="1" x14ac:dyDescent="0.2">
      <c r="A223" s="98">
        <v>41019</v>
      </c>
      <c r="B223" s="99">
        <v>222</v>
      </c>
      <c r="C223" s="99" t="s">
        <v>114</v>
      </c>
      <c r="D223" s="97">
        <v>1</v>
      </c>
      <c r="E223" s="99" t="s">
        <v>114</v>
      </c>
      <c r="F223" s="97">
        <v>1</v>
      </c>
      <c r="G223" s="97">
        <v>0</v>
      </c>
      <c r="H223" s="97">
        <v>0</v>
      </c>
      <c r="I223" s="97">
        <v>0</v>
      </c>
      <c r="J223" s="97">
        <v>0</v>
      </c>
      <c r="K223" s="97">
        <v>1</v>
      </c>
      <c r="L223" s="97" t="s">
        <v>154</v>
      </c>
      <c r="M223" t="s">
        <v>155</v>
      </c>
      <c r="N223" s="133">
        <v>6</v>
      </c>
    </row>
    <row r="224" spans="1:14" ht="15" customHeight="1" x14ac:dyDescent="0.2">
      <c r="A224" s="98">
        <v>41020</v>
      </c>
      <c r="B224" s="99">
        <v>223</v>
      </c>
      <c r="C224" s="99" t="s">
        <v>153</v>
      </c>
      <c r="D224" s="97">
        <v>0</v>
      </c>
      <c r="E224" s="99" t="s">
        <v>153</v>
      </c>
      <c r="F224" s="97">
        <v>0</v>
      </c>
      <c r="G224" s="97">
        <v>0</v>
      </c>
      <c r="H224" s="97">
        <v>0</v>
      </c>
      <c r="I224" s="97">
        <v>0</v>
      </c>
      <c r="J224" s="97">
        <v>0</v>
      </c>
      <c r="K224" s="97">
        <v>1</v>
      </c>
      <c r="L224" s="97" t="s">
        <v>156</v>
      </c>
      <c r="M224" t="s">
        <v>157</v>
      </c>
      <c r="N224" s="133">
        <v>7</v>
      </c>
    </row>
    <row r="225" spans="1:14" ht="15" customHeight="1" x14ac:dyDescent="0.2">
      <c r="A225" s="98">
        <v>41021</v>
      </c>
      <c r="B225" s="99">
        <v>224</v>
      </c>
      <c r="C225" s="99" t="s">
        <v>153</v>
      </c>
      <c r="D225" s="97">
        <v>0</v>
      </c>
      <c r="E225" s="99" t="s">
        <v>153</v>
      </c>
      <c r="F225" s="97">
        <v>0</v>
      </c>
      <c r="G225" s="97">
        <v>0</v>
      </c>
      <c r="H225" s="97">
        <v>0</v>
      </c>
      <c r="I225" s="97">
        <v>0</v>
      </c>
      <c r="J225" s="97">
        <v>0</v>
      </c>
      <c r="K225" s="97">
        <v>1</v>
      </c>
      <c r="L225" s="97" t="s">
        <v>156</v>
      </c>
      <c r="M225" t="s">
        <v>157</v>
      </c>
      <c r="N225" s="133">
        <v>1</v>
      </c>
    </row>
    <row r="226" spans="1:14" ht="15" customHeight="1" x14ac:dyDescent="0.2">
      <c r="A226" s="98">
        <v>41022</v>
      </c>
      <c r="B226" s="99">
        <v>225</v>
      </c>
      <c r="C226" s="99" t="s">
        <v>114</v>
      </c>
      <c r="D226" s="97">
        <v>1</v>
      </c>
      <c r="E226" s="99" t="s">
        <v>114</v>
      </c>
      <c r="F226" s="97">
        <v>1</v>
      </c>
      <c r="G226" s="97">
        <v>0</v>
      </c>
      <c r="H226" s="97">
        <v>0</v>
      </c>
      <c r="I226" s="97">
        <v>0</v>
      </c>
      <c r="J226" s="97">
        <v>0</v>
      </c>
      <c r="K226" s="97">
        <v>1</v>
      </c>
      <c r="L226" s="97" t="s">
        <v>154</v>
      </c>
      <c r="M226" t="s">
        <v>155</v>
      </c>
      <c r="N226" s="133">
        <v>2</v>
      </c>
    </row>
    <row r="227" spans="1:14" ht="15" customHeight="1" x14ac:dyDescent="0.2">
      <c r="A227" s="98">
        <v>41023</v>
      </c>
      <c r="B227" s="99">
        <v>226</v>
      </c>
      <c r="C227" s="99" t="s">
        <v>114</v>
      </c>
      <c r="D227" s="97">
        <v>1</v>
      </c>
      <c r="E227" s="99" t="s">
        <v>114</v>
      </c>
      <c r="F227" s="97">
        <v>1</v>
      </c>
      <c r="G227" s="97">
        <v>0</v>
      </c>
      <c r="H227" s="97">
        <v>0</v>
      </c>
      <c r="I227" s="97">
        <v>0</v>
      </c>
      <c r="J227" s="97">
        <v>0</v>
      </c>
      <c r="K227" s="97">
        <v>1</v>
      </c>
      <c r="L227" s="97" t="s">
        <v>154</v>
      </c>
      <c r="M227" t="s">
        <v>155</v>
      </c>
      <c r="N227" s="133">
        <v>3</v>
      </c>
    </row>
    <row r="228" spans="1:14" ht="15" customHeight="1" x14ac:dyDescent="0.2">
      <c r="A228" s="98">
        <v>41024</v>
      </c>
      <c r="B228" s="99">
        <v>227</v>
      </c>
      <c r="C228" s="99" t="s">
        <v>114</v>
      </c>
      <c r="D228" s="97">
        <v>1</v>
      </c>
      <c r="E228" s="99" t="s">
        <v>114</v>
      </c>
      <c r="F228" s="97">
        <v>1</v>
      </c>
      <c r="G228" s="97">
        <v>0</v>
      </c>
      <c r="H228" s="97">
        <v>0</v>
      </c>
      <c r="I228" s="97">
        <v>0</v>
      </c>
      <c r="J228" s="97">
        <v>0</v>
      </c>
      <c r="K228" s="97">
        <v>1</v>
      </c>
      <c r="L228" s="97" t="s">
        <v>154</v>
      </c>
      <c r="M228" t="s">
        <v>155</v>
      </c>
      <c r="N228" s="133">
        <v>4</v>
      </c>
    </row>
    <row r="229" spans="1:14" ht="15" customHeight="1" x14ac:dyDescent="0.2">
      <c r="A229" s="98">
        <v>41025</v>
      </c>
      <c r="B229" s="99">
        <v>228</v>
      </c>
      <c r="C229" s="99" t="s">
        <v>114</v>
      </c>
      <c r="D229" s="97">
        <v>1</v>
      </c>
      <c r="E229" s="99" t="s">
        <v>114</v>
      </c>
      <c r="F229" s="97">
        <v>1</v>
      </c>
      <c r="G229" s="97">
        <v>0</v>
      </c>
      <c r="H229" s="97">
        <v>0</v>
      </c>
      <c r="I229" s="97">
        <v>0</v>
      </c>
      <c r="J229" s="97">
        <v>0</v>
      </c>
      <c r="K229" s="97">
        <v>1</v>
      </c>
      <c r="L229" s="97" t="s">
        <v>154</v>
      </c>
      <c r="M229" t="s">
        <v>155</v>
      </c>
      <c r="N229" s="133">
        <v>5</v>
      </c>
    </row>
    <row r="230" spans="1:14" ht="15" customHeight="1" x14ac:dyDescent="0.2">
      <c r="A230" s="98">
        <v>41026</v>
      </c>
      <c r="B230" s="99">
        <v>229</v>
      </c>
      <c r="C230" s="99" t="s">
        <v>114</v>
      </c>
      <c r="D230" s="97">
        <v>1</v>
      </c>
      <c r="E230" s="99" t="s">
        <v>114</v>
      </c>
      <c r="F230" s="97">
        <v>1</v>
      </c>
      <c r="G230" s="97">
        <v>0</v>
      </c>
      <c r="H230" s="97">
        <v>0</v>
      </c>
      <c r="I230" s="97">
        <v>0</v>
      </c>
      <c r="J230" s="97">
        <v>0</v>
      </c>
      <c r="K230" s="97">
        <v>1</v>
      </c>
      <c r="L230" s="97" t="s">
        <v>154</v>
      </c>
      <c r="M230" t="s">
        <v>155</v>
      </c>
      <c r="N230" s="133">
        <v>6</v>
      </c>
    </row>
    <row r="231" spans="1:14" ht="15" customHeight="1" x14ac:dyDescent="0.2">
      <c r="A231" s="98">
        <v>41027</v>
      </c>
      <c r="B231" s="99">
        <v>230</v>
      </c>
      <c r="C231" s="99" t="s">
        <v>153</v>
      </c>
      <c r="D231" s="97">
        <v>0</v>
      </c>
      <c r="E231" s="99" t="s">
        <v>153</v>
      </c>
      <c r="F231" s="97">
        <v>0</v>
      </c>
      <c r="G231" s="97">
        <v>0</v>
      </c>
      <c r="H231" s="97">
        <v>0</v>
      </c>
      <c r="I231" s="97">
        <v>0</v>
      </c>
      <c r="J231" s="97">
        <v>0</v>
      </c>
      <c r="K231" s="97">
        <v>1</v>
      </c>
      <c r="L231" s="97" t="s">
        <v>156</v>
      </c>
      <c r="M231" t="s">
        <v>157</v>
      </c>
      <c r="N231" s="133">
        <v>7</v>
      </c>
    </row>
    <row r="232" spans="1:14" ht="15" customHeight="1" x14ac:dyDescent="0.2">
      <c r="A232" s="98">
        <v>41028</v>
      </c>
      <c r="B232" s="99">
        <v>231</v>
      </c>
      <c r="C232" s="99" t="s">
        <v>153</v>
      </c>
      <c r="D232" s="97">
        <v>0</v>
      </c>
      <c r="E232" s="99" t="s">
        <v>153</v>
      </c>
      <c r="F232" s="97">
        <v>0</v>
      </c>
      <c r="G232" s="97">
        <v>0</v>
      </c>
      <c r="H232" s="97">
        <v>0</v>
      </c>
      <c r="I232" s="97">
        <v>0</v>
      </c>
      <c r="J232" s="97">
        <v>0</v>
      </c>
      <c r="K232" s="97">
        <v>1</v>
      </c>
      <c r="L232" s="97" t="s">
        <v>156</v>
      </c>
      <c r="M232" t="s">
        <v>157</v>
      </c>
      <c r="N232" s="133">
        <v>1</v>
      </c>
    </row>
    <row r="233" spans="1:14" ht="15" customHeight="1" x14ac:dyDescent="0.2">
      <c r="A233" s="98">
        <v>41029</v>
      </c>
      <c r="B233" s="99">
        <v>232</v>
      </c>
      <c r="C233" s="99" t="s">
        <v>114</v>
      </c>
      <c r="D233" s="97">
        <v>1</v>
      </c>
      <c r="E233" s="99" t="s">
        <v>114</v>
      </c>
      <c r="F233" s="97">
        <v>1</v>
      </c>
      <c r="G233" s="97">
        <v>0</v>
      </c>
      <c r="H233" s="97">
        <v>0</v>
      </c>
      <c r="I233" s="97">
        <v>0</v>
      </c>
      <c r="J233" s="97">
        <v>0</v>
      </c>
      <c r="K233" s="97">
        <v>1</v>
      </c>
      <c r="L233" s="97" t="s">
        <v>154</v>
      </c>
      <c r="M233" t="s">
        <v>155</v>
      </c>
      <c r="N233" s="133">
        <v>2</v>
      </c>
    </row>
    <row r="234" spans="1:14" ht="15" customHeight="1" x14ac:dyDescent="0.2">
      <c r="A234" s="98">
        <v>41030</v>
      </c>
      <c r="B234" s="99">
        <v>233</v>
      </c>
      <c r="C234" s="119" t="s">
        <v>115</v>
      </c>
      <c r="D234" s="97">
        <v>0</v>
      </c>
      <c r="E234" s="119" t="s">
        <v>115</v>
      </c>
      <c r="F234" s="97">
        <v>0</v>
      </c>
      <c r="G234" s="97">
        <v>1</v>
      </c>
      <c r="H234" s="97">
        <v>0</v>
      </c>
      <c r="I234" s="97">
        <v>1</v>
      </c>
      <c r="J234" s="97">
        <v>0</v>
      </c>
      <c r="K234" s="97">
        <v>1</v>
      </c>
      <c r="L234" s="97" t="s">
        <v>158</v>
      </c>
      <c r="M234" t="s">
        <v>159</v>
      </c>
      <c r="N234" s="133">
        <v>3</v>
      </c>
    </row>
    <row r="235" spans="1:14" ht="15" customHeight="1" x14ac:dyDescent="0.2">
      <c r="A235" s="98">
        <v>41031</v>
      </c>
      <c r="B235" s="99">
        <v>234</v>
      </c>
      <c r="C235" s="99" t="s">
        <v>114</v>
      </c>
      <c r="D235" s="97">
        <v>1</v>
      </c>
      <c r="E235" s="99" t="s">
        <v>114</v>
      </c>
      <c r="F235" s="97">
        <v>1</v>
      </c>
      <c r="G235" s="97">
        <v>0</v>
      </c>
      <c r="H235" s="97">
        <v>0</v>
      </c>
      <c r="I235" s="97">
        <v>0</v>
      </c>
      <c r="J235" s="97">
        <v>0</v>
      </c>
      <c r="K235" s="97">
        <v>1</v>
      </c>
      <c r="L235" s="97" t="s">
        <v>154</v>
      </c>
      <c r="M235" t="s">
        <v>155</v>
      </c>
      <c r="N235" s="133">
        <v>4</v>
      </c>
    </row>
    <row r="236" spans="1:14" ht="15" customHeight="1" x14ac:dyDescent="0.2">
      <c r="A236" s="98">
        <v>41032</v>
      </c>
      <c r="B236" s="99">
        <v>235</v>
      </c>
      <c r="C236" s="99" t="s">
        <v>114</v>
      </c>
      <c r="D236" s="97">
        <v>1</v>
      </c>
      <c r="E236" s="99" t="s">
        <v>114</v>
      </c>
      <c r="F236" s="97">
        <v>1</v>
      </c>
      <c r="G236" s="97">
        <v>0</v>
      </c>
      <c r="H236" s="97">
        <v>0</v>
      </c>
      <c r="I236" s="97">
        <v>0</v>
      </c>
      <c r="J236" s="97">
        <v>0</v>
      </c>
      <c r="K236" s="97">
        <v>1</v>
      </c>
      <c r="L236" s="97" t="s">
        <v>154</v>
      </c>
      <c r="M236" t="s">
        <v>155</v>
      </c>
      <c r="N236" s="133">
        <v>5</v>
      </c>
    </row>
    <row r="237" spans="1:14" ht="15" customHeight="1" x14ac:dyDescent="0.2">
      <c r="A237" s="98">
        <v>41033</v>
      </c>
      <c r="B237" s="99">
        <v>236</v>
      </c>
      <c r="C237" s="99" t="s">
        <v>114</v>
      </c>
      <c r="D237" s="97">
        <v>1</v>
      </c>
      <c r="E237" s="99" t="s">
        <v>114</v>
      </c>
      <c r="F237" s="97">
        <v>1</v>
      </c>
      <c r="G237" s="97">
        <v>0</v>
      </c>
      <c r="H237" s="97">
        <v>0</v>
      </c>
      <c r="I237" s="97">
        <v>0</v>
      </c>
      <c r="J237" s="97">
        <v>0</v>
      </c>
      <c r="K237" s="97">
        <v>1</v>
      </c>
      <c r="L237" s="97" t="s">
        <v>154</v>
      </c>
      <c r="M237" t="s">
        <v>155</v>
      </c>
      <c r="N237" s="133">
        <v>6</v>
      </c>
    </row>
    <row r="238" spans="1:14" ht="15" customHeight="1" x14ac:dyDescent="0.2">
      <c r="A238" s="98">
        <v>41034</v>
      </c>
      <c r="B238" s="99">
        <v>237</v>
      </c>
      <c r="C238" s="99" t="s">
        <v>153</v>
      </c>
      <c r="D238" s="97">
        <v>0</v>
      </c>
      <c r="E238" s="99" t="s">
        <v>153</v>
      </c>
      <c r="F238" s="97">
        <v>0</v>
      </c>
      <c r="G238" s="97">
        <v>0</v>
      </c>
      <c r="H238" s="97">
        <v>0</v>
      </c>
      <c r="I238" s="97">
        <v>0</v>
      </c>
      <c r="J238" s="97">
        <v>0</v>
      </c>
      <c r="K238" s="97">
        <v>1</v>
      </c>
      <c r="L238" s="97" t="s">
        <v>156</v>
      </c>
      <c r="M238" t="s">
        <v>157</v>
      </c>
      <c r="N238" s="133">
        <v>7</v>
      </c>
    </row>
    <row r="239" spans="1:14" ht="15" customHeight="1" x14ac:dyDescent="0.2">
      <c r="A239" s="98">
        <v>41035</v>
      </c>
      <c r="B239" s="99">
        <v>238</v>
      </c>
      <c r="C239" s="99" t="s">
        <v>153</v>
      </c>
      <c r="D239" s="97">
        <v>0</v>
      </c>
      <c r="E239" s="99" t="s">
        <v>153</v>
      </c>
      <c r="F239" s="97">
        <v>0</v>
      </c>
      <c r="G239" s="97">
        <v>0</v>
      </c>
      <c r="H239" s="97">
        <v>0</v>
      </c>
      <c r="I239" s="97">
        <v>0</v>
      </c>
      <c r="J239" s="97">
        <v>0</v>
      </c>
      <c r="K239" s="97">
        <v>1</v>
      </c>
      <c r="L239" s="97" t="s">
        <v>156</v>
      </c>
      <c r="M239" t="s">
        <v>157</v>
      </c>
      <c r="N239" s="133">
        <v>1</v>
      </c>
    </row>
    <row r="240" spans="1:14" ht="15" customHeight="1" x14ac:dyDescent="0.2">
      <c r="A240" s="98">
        <v>41036</v>
      </c>
      <c r="B240" s="99">
        <v>239</v>
      </c>
      <c r="C240" s="99" t="s">
        <v>114</v>
      </c>
      <c r="D240" s="97">
        <v>1</v>
      </c>
      <c r="E240" s="99" t="s">
        <v>114</v>
      </c>
      <c r="F240" s="97">
        <v>1</v>
      </c>
      <c r="G240" s="97">
        <v>0</v>
      </c>
      <c r="H240" s="97">
        <v>0</v>
      </c>
      <c r="I240" s="97">
        <v>0</v>
      </c>
      <c r="J240" s="97">
        <v>0</v>
      </c>
      <c r="K240" s="97">
        <v>1</v>
      </c>
      <c r="L240" s="97" t="s">
        <v>154</v>
      </c>
      <c r="M240" t="s">
        <v>155</v>
      </c>
      <c r="N240" s="133">
        <v>2</v>
      </c>
    </row>
    <row r="241" spans="1:14" ht="15" customHeight="1" x14ac:dyDescent="0.2">
      <c r="A241" s="98">
        <v>41037</v>
      </c>
      <c r="B241" s="99">
        <v>240</v>
      </c>
      <c r="C241" s="99" t="s">
        <v>114</v>
      </c>
      <c r="D241" s="97">
        <v>1</v>
      </c>
      <c r="E241" s="99" t="s">
        <v>114</v>
      </c>
      <c r="F241" s="97">
        <v>1</v>
      </c>
      <c r="G241" s="97">
        <v>0</v>
      </c>
      <c r="H241" s="97">
        <v>0</v>
      </c>
      <c r="I241" s="97">
        <v>0</v>
      </c>
      <c r="J241" s="97">
        <v>0</v>
      </c>
      <c r="K241" s="97">
        <v>1</v>
      </c>
      <c r="L241" s="97" t="s">
        <v>154</v>
      </c>
      <c r="M241" t="s">
        <v>155</v>
      </c>
      <c r="N241" s="133">
        <v>3</v>
      </c>
    </row>
    <row r="242" spans="1:14" ht="15" customHeight="1" x14ac:dyDescent="0.2">
      <c r="A242" s="98">
        <v>41038</v>
      </c>
      <c r="B242" s="99">
        <v>241</v>
      </c>
      <c r="C242" s="99" t="s">
        <v>114</v>
      </c>
      <c r="D242" s="97">
        <v>1</v>
      </c>
      <c r="E242" s="99" t="s">
        <v>114</v>
      </c>
      <c r="F242" s="97">
        <v>1</v>
      </c>
      <c r="G242" s="97">
        <v>0</v>
      </c>
      <c r="H242" s="97">
        <v>0</v>
      </c>
      <c r="I242" s="97">
        <v>0</v>
      </c>
      <c r="J242" s="97">
        <v>0</v>
      </c>
      <c r="K242" s="97">
        <v>1</v>
      </c>
      <c r="L242" s="97" t="s">
        <v>154</v>
      </c>
      <c r="M242" t="s">
        <v>155</v>
      </c>
      <c r="N242" s="133">
        <v>4</v>
      </c>
    </row>
    <row r="243" spans="1:14" ht="15" customHeight="1" x14ac:dyDescent="0.2">
      <c r="A243" s="98">
        <v>41039</v>
      </c>
      <c r="B243" s="99">
        <v>242</v>
      </c>
      <c r="C243" s="99" t="s">
        <v>114</v>
      </c>
      <c r="D243" s="97">
        <v>1</v>
      </c>
      <c r="E243" s="99" t="s">
        <v>114</v>
      </c>
      <c r="F243" s="97">
        <v>1</v>
      </c>
      <c r="G243" s="97">
        <v>0</v>
      </c>
      <c r="H243" s="97">
        <v>0</v>
      </c>
      <c r="I243" s="97">
        <v>0</v>
      </c>
      <c r="J243" s="97">
        <v>0</v>
      </c>
      <c r="K243" s="97">
        <v>1</v>
      </c>
      <c r="L243" s="97" t="s">
        <v>154</v>
      </c>
      <c r="M243" t="s">
        <v>155</v>
      </c>
      <c r="N243" s="133">
        <v>5</v>
      </c>
    </row>
    <row r="244" spans="1:14" ht="15" customHeight="1" x14ac:dyDescent="0.2">
      <c r="A244" s="98">
        <v>41040</v>
      </c>
      <c r="B244" s="99">
        <v>243</v>
      </c>
      <c r="C244" s="99" t="s">
        <v>114</v>
      </c>
      <c r="D244" s="97">
        <v>1</v>
      </c>
      <c r="E244" s="99" t="s">
        <v>114</v>
      </c>
      <c r="F244" s="97">
        <v>1</v>
      </c>
      <c r="G244" s="97">
        <v>0</v>
      </c>
      <c r="H244" s="97">
        <v>0</v>
      </c>
      <c r="I244" s="97">
        <v>0</v>
      </c>
      <c r="J244" s="97">
        <v>0</v>
      </c>
      <c r="K244" s="97">
        <v>1</v>
      </c>
      <c r="L244" s="97" t="s">
        <v>154</v>
      </c>
      <c r="M244" t="s">
        <v>155</v>
      </c>
      <c r="N244" s="133">
        <v>6</v>
      </c>
    </row>
    <row r="245" spans="1:14" ht="15" customHeight="1" x14ac:dyDescent="0.2">
      <c r="A245" s="98">
        <v>41041</v>
      </c>
      <c r="B245" s="99">
        <v>244</v>
      </c>
      <c r="C245" s="99" t="s">
        <v>153</v>
      </c>
      <c r="D245" s="97">
        <v>0</v>
      </c>
      <c r="E245" s="99" t="s">
        <v>153</v>
      </c>
      <c r="F245" s="97">
        <v>0</v>
      </c>
      <c r="G245" s="97">
        <v>0</v>
      </c>
      <c r="H245" s="97">
        <v>0</v>
      </c>
      <c r="I245" s="97">
        <v>0</v>
      </c>
      <c r="J245" s="97">
        <v>0</v>
      </c>
      <c r="K245" s="97">
        <v>1</v>
      </c>
      <c r="L245" s="97" t="s">
        <v>156</v>
      </c>
      <c r="M245" t="s">
        <v>157</v>
      </c>
      <c r="N245" s="133">
        <v>7</v>
      </c>
    </row>
    <row r="246" spans="1:14" ht="15" customHeight="1" x14ac:dyDescent="0.2">
      <c r="A246" s="98">
        <v>41042</v>
      </c>
      <c r="B246" s="99">
        <v>245</v>
      </c>
      <c r="C246" s="99" t="s">
        <v>153</v>
      </c>
      <c r="D246" s="97">
        <v>0</v>
      </c>
      <c r="E246" s="99" t="s">
        <v>153</v>
      </c>
      <c r="F246" s="97">
        <v>0</v>
      </c>
      <c r="G246" s="97">
        <v>0</v>
      </c>
      <c r="H246" s="97">
        <v>0</v>
      </c>
      <c r="I246" s="97">
        <v>0</v>
      </c>
      <c r="J246" s="97">
        <v>0</v>
      </c>
      <c r="K246" s="97">
        <v>1</v>
      </c>
      <c r="L246" s="97" t="s">
        <v>156</v>
      </c>
      <c r="M246" t="s">
        <v>157</v>
      </c>
      <c r="N246" s="133">
        <v>1</v>
      </c>
    </row>
    <row r="247" spans="1:14" ht="15" customHeight="1" x14ac:dyDescent="0.2">
      <c r="A247" s="98">
        <v>41043</v>
      </c>
      <c r="B247" s="99">
        <v>246</v>
      </c>
      <c r="C247" s="99" t="s">
        <v>114</v>
      </c>
      <c r="D247" s="97">
        <v>1</v>
      </c>
      <c r="E247" s="99" t="s">
        <v>114</v>
      </c>
      <c r="F247" s="97">
        <v>1</v>
      </c>
      <c r="G247" s="97">
        <v>0</v>
      </c>
      <c r="H247" s="97">
        <v>0</v>
      </c>
      <c r="I247" s="97">
        <v>0</v>
      </c>
      <c r="J247" s="97">
        <v>0</v>
      </c>
      <c r="K247" s="97">
        <v>1</v>
      </c>
      <c r="L247" s="97" t="s">
        <v>154</v>
      </c>
      <c r="M247" t="s">
        <v>155</v>
      </c>
      <c r="N247" s="133">
        <v>2</v>
      </c>
    </row>
    <row r="248" spans="1:14" ht="15" customHeight="1" x14ac:dyDescent="0.2">
      <c r="A248" s="98">
        <v>41044</v>
      </c>
      <c r="B248" s="99">
        <v>247</v>
      </c>
      <c r="C248" s="99" t="s">
        <v>114</v>
      </c>
      <c r="D248" s="97">
        <v>1</v>
      </c>
      <c r="E248" s="99" t="s">
        <v>114</v>
      </c>
      <c r="F248" s="97">
        <v>1</v>
      </c>
      <c r="G248" s="97">
        <v>0</v>
      </c>
      <c r="H248" s="97">
        <v>0</v>
      </c>
      <c r="I248" s="97">
        <v>0</v>
      </c>
      <c r="J248" s="97">
        <v>0</v>
      </c>
      <c r="K248" s="97">
        <v>1</v>
      </c>
      <c r="L248" s="97" t="s">
        <v>154</v>
      </c>
      <c r="M248" t="s">
        <v>155</v>
      </c>
      <c r="N248" s="133">
        <v>3</v>
      </c>
    </row>
    <row r="249" spans="1:14" ht="15" customHeight="1" x14ac:dyDescent="0.2">
      <c r="A249" s="98">
        <v>41045</v>
      </c>
      <c r="B249" s="99">
        <v>248</v>
      </c>
      <c r="C249" s="99" t="s">
        <v>114</v>
      </c>
      <c r="D249" s="97">
        <v>1</v>
      </c>
      <c r="E249" s="99" t="s">
        <v>114</v>
      </c>
      <c r="F249" s="97">
        <v>1</v>
      </c>
      <c r="G249" s="97">
        <v>0</v>
      </c>
      <c r="H249" s="97">
        <v>0</v>
      </c>
      <c r="I249" s="97">
        <v>0</v>
      </c>
      <c r="J249" s="97">
        <v>0</v>
      </c>
      <c r="K249" s="97">
        <v>1</v>
      </c>
      <c r="L249" s="97" t="s">
        <v>154</v>
      </c>
      <c r="M249" t="s">
        <v>155</v>
      </c>
      <c r="N249" s="133">
        <v>4</v>
      </c>
    </row>
    <row r="250" spans="1:14" ht="15" customHeight="1" x14ac:dyDescent="0.2">
      <c r="A250" s="98">
        <v>41046</v>
      </c>
      <c r="B250" s="99">
        <v>249</v>
      </c>
      <c r="C250" s="121" t="s">
        <v>138</v>
      </c>
      <c r="D250" s="97">
        <v>0</v>
      </c>
      <c r="E250" s="121" t="s">
        <v>138</v>
      </c>
      <c r="F250" s="97">
        <v>0</v>
      </c>
      <c r="G250" s="97">
        <v>0</v>
      </c>
      <c r="H250" s="97">
        <v>1</v>
      </c>
      <c r="I250" s="97">
        <v>0</v>
      </c>
      <c r="J250" s="97">
        <v>1</v>
      </c>
      <c r="K250" s="97">
        <v>1</v>
      </c>
      <c r="L250" s="97" t="s">
        <v>170</v>
      </c>
      <c r="M250" t="s">
        <v>171</v>
      </c>
      <c r="N250" s="133">
        <v>5</v>
      </c>
    </row>
    <row r="251" spans="1:14" ht="15" customHeight="1" x14ac:dyDescent="0.2">
      <c r="A251" s="98">
        <v>41047</v>
      </c>
      <c r="B251" s="99">
        <v>250</v>
      </c>
      <c r="C251" s="122" t="s">
        <v>174</v>
      </c>
      <c r="D251" s="97">
        <v>0</v>
      </c>
      <c r="E251" s="99" t="s">
        <v>114</v>
      </c>
      <c r="F251" s="97">
        <v>1</v>
      </c>
      <c r="G251" s="97">
        <v>0</v>
      </c>
      <c r="H251" s="97">
        <v>0</v>
      </c>
      <c r="I251" s="97">
        <v>0</v>
      </c>
      <c r="J251" s="97">
        <v>0</v>
      </c>
      <c r="K251" s="97">
        <v>1</v>
      </c>
      <c r="L251" s="97" t="s">
        <v>175</v>
      </c>
      <c r="M251" t="s">
        <v>178</v>
      </c>
      <c r="N251" s="133">
        <v>6</v>
      </c>
    </row>
    <row r="252" spans="1:14" ht="15" customHeight="1" x14ac:dyDescent="0.2">
      <c r="A252" s="98">
        <v>41048</v>
      </c>
      <c r="B252" s="99">
        <v>251</v>
      </c>
      <c r="C252" s="99" t="s">
        <v>153</v>
      </c>
      <c r="D252" s="97">
        <v>0</v>
      </c>
      <c r="E252" s="99" t="s">
        <v>153</v>
      </c>
      <c r="F252" s="97">
        <v>0</v>
      </c>
      <c r="G252" s="97">
        <v>0</v>
      </c>
      <c r="H252" s="97">
        <v>0</v>
      </c>
      <c r="I252" s="97">
        <v>0</v>
      </c>
      <c r="J252" s="97">
        <v>0</v>
      </c>
      <c r="K252" s="97">
        <v>1</v>
      </c>
      <c r="L252" s="97" t="s">
        <v>156</v>
      </c>
      <c r="M252" t="s">
        <v>157</v>
      </c>
      <c r="N252" s="133">
        <v>7</v>
      </c>
    </row>
    <row r="253" spans="1:14" ht="15" customHeight="1" x14ac:dyDescent="0.2">
      <c r="A253" s="98">
        <v>41049</v>
      </c>
      <c r="B253" s="99">
        <v>252</v>
      </c>
      <c r="C253" s="99" t="s">
        <v>153</v>
      </c>
      <c r="D253" s="97">
        <v>0</v>
      </c>
      <c r="E253" s="99" t="s">
        <v>153</v>
      </c>
      <c r="F253" s="97">
        <v>0</v>
      </c>
      <c r="G253" s="97">
        <v>0</v>
      </c>
      <c r="H253" s="97">
        <v>0</v>
      </c>
      <c r="I253" s="97">
        <v>0</v>
      </c>
      <c r="J253" s="97">
        <v>0</v>
      </c>
      <c r="K253" s="97">
        <v>1</v>
      </c>
      <c r="L253" s="97" t="s">
        <v>156</v>
      </c>
      <c r="M253" t="s">
        <v>157</v>
      </c>
      <c r="N253" s="133">
        <v>1</v>
      </c>
    </row>
    <row r="254" spans="1:14" ht="15" customHeight="1" x14ac:dyDescent="0.2">
      <c r="A254" s="98">
        <v>41050</v>
      </c>
      <c r="B254" s="99">
        <v>253</v>
      </c>
      <c r="C254" s="99" t="s">
        <v>114</v>
      </c>
      <c r="D254" s="97">
        <v>1</v>
      </c>
      <c r="E254" s="99" t="s">
        <v>114</v>
      </c>
      <c r="F254" s="97">
        <v>1</v>
      </c>
      <c r="G254" s="97">
        <v>0</v>
      </c>
      <c r="H254" s="97">
        <v>0</v>
      </c>
      <c r="I254" s="97">
        <v>0</v>
      </c>
      <c r="J254" s="97">
        <v>0</v>
      </c>
      <c r="K254" s="97">
        <v>1</v>
      </c>
      <c r="L254" s="97" t="s">
        <v>154</v>
      </c>
      <c r="M254" t="s">
        <v>155</v>
      </c>
      <c r="N254" s="133">
        <v>2</v>
      </c>
    </row>
    <row r="255" spans="1:14" ht="15" customHeight="1" x14ac:dyDescent="0.2">
      <c r="A255" s="98">
        <v>41051</v>
      </c>
      <c r="B255" s="99">
        <v>254</v>
      </c>
      <c r="C255" s="99" t="s">
        <v>114</v>
      </c>
      <c r="D255" s="97">
        <v>1</v>
      </c>
      <c r="E255" s="99" t="s">
        <v>114</v>
      </c>
      <c r="F255" s="97">
        <v>1</v>
      </c>
      <c r="G255" s="97">
        <v>0</v>
      </c>
      <c r="H255" s="97">
        <v>0</v>
      </c>
      <c r="I255" s="97">
        <v>0</v>
      </c>
      <c r="J255" s="97">
        <v>0</v>
      </c>
      <c r="K255" s="97">
        <v>1</v>
      </c>
      <c r="L255" s="97" t="s">
        <v>154</v>
      </c>
      <c r="M255" t="s">
        <v>155</v>
      </c>
      <c r="N255" s="133">
        <v>3</v>
      </c>
    </row>
    <row r="256" spans="1:14" ht="15" customHeight="1" x14ac:dyDescent="0.2">
      <c r="A256" s="98">
        <v>41052</v>
      </c>
      <c r="B256" s="99">
        <v>255</v>
      </c>
      <c r="C256" s="99" t="s">
        <v>114</v>
      </c>
      <c r="D256" s="97">
        <v>1</v>
      </c>
      <c r="E256" s="99" t="s">
        <v>114</v>
      </c>
      <c r="F256" s="97">
        <v>1</v>
      </c>
      <c r="G256" s="97">
        <v>0</v>
      </c>
      <c r="H256" s="97">
        <v>0</v>
      </c>
      <c r="I256" s="97">
        <v>0</v>
      </c>
      <c r="J256" s="97">
        <v>0</v>
      </c>
      <c r="K256" s="97">
        <v>1</v>
      </c>
      <c r="L256" s="97" t="s">
        <v>154</v>
      </c>
      <c r="M256" t="s">
        <v>155</v>
      </c>
      <c r="N256" s="133">
        <v>4</v>
      </c>
    </row>
    <row r="257" spans="1:14" ht="15" customHeight="1" x14ac:dyDescent="0.2">
      <c r="A257" s="98">
        <v>41053</v>
      </c>
      <c r="B257" s="99">
        <v>256</v>
      </c>
      <c r="C257" s="99" t="s">
        <v>114</v>
      </c>
      <c r="D257" s="97">
        <v>1</v>
      </c>
      <c r="E257" s="99" t="s">
        <v>114</v>
      </c>
      <c r="F257" s="97">
        <v>1</v>
      </c>
      <c r="G257" s="97">
        <v>0</v>
      </c>
      <c r="H257" s="97">
        <v>0</v>
      </c>
      <c r="I257" s="97">
        <v>0</v>
      </c>
      <c r="J257" s="97">
        <v>0</v>
      </c>
      <c r="K257" s="97">
        <v>1</v>
      </c>
      <c r="L257" s="97" t="s">
        <v>154</v>
      </c>
      <c r="M257" t="s">
        <v>155</v>
      </c>
      <c r="N257" s="133">
        <v>5</v>
      </c>
    </row>
    <row r="258" spans="1:14" ht="15" customHeight="1" x14ac:dyDescent="0.2">
      <c r="A258" s="98">
        <v>41054</v>
      </c>
      <c r="B258" s="99">
        <v>257</v>
      </c>
      <c r="C258" s="99" t="s">
        <v>114</v>
      </c>
      <c r="D258" s="97">
        <v>1</v>
      </c>
      <c r="E258" s="99" t="s">
        <v>114</v>
      </c>
      <c r="F258" s="97">
        <v>1</v>
      </c>
      <c r="G258" s="97">
        <v>0</v>
      </c>
      <c r="H258" s="97">
        <v>0</v>
      </c>
      <c r="I258" s="97">
        <v>0</v>
      </c>
      <c r="J258" s="97">
        <v>0</v>
      </c>
      <c r="K258" s="97">
        <v>1</v>
      </c>
      <c r="L258" s="97" t="s">
        <v>154</v>
      </c>
      <c r="M258" t="s">
        <v>155</v>
      </c>
      <c r="N258" s="133">
        <v>6</v>
      </c>
    </row>
    <row r="259" spans="1:14" ht="15" customHeight="1" x14ac:dyDescent="0.2">
      <c r="A259" s="98">
        <v>41055</v>
      </c>
      <c r="B259" s="99">
        <v>258</v>
      </c>
      <c r="C259" s="100" t="s">
        <v>136</v>
      </c>
      <c r="D259" s="97">
        <v>0</v>
      </c>
      <c r="E259" s="99" t="s">
        <v>153</v>
      </c>
      <c r="F259" s="97">
        <v>0</v>
      </c>
      <c r="G259" s="97">
        <v>0</v>
      </c>
      <c r="H259" s="97">
        <v>0</v>
      </c>
      <c r="I259" s="97">
        <v>0</v>
      </c>
      <c r="J259" s="97">
        <v>0</v>
      </c>
      <c r="K259" s="97">
        <v>1</v>
      </c>
      <c r="L259" s="97" t="s">
        <v>168</v>
      </c>
      <c r="M259" t="s">
        <v>169</v>
      </c>
      <c r="N259" s="133">
        <v>7</v>
      </c>
    </row>
    <row r="260" spans="1:14" ht="15" customHeight="1" x14ac:dyDescent="0.2">
      <c r="A260" s="98">
        <v>41056</v>
      </c>
      <c r="B260" s="99">
        <v>259</v>
      </c>
      <c r="C260" s="100" t="s">
        <v>136</v>
      </c>
      <c r="D260" s="97">
        <v>0</v>
      </c>
      <c r="E260" s="99" t="s">
        <v>153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1</v>
      </c>
      <c r="L260" s="97" t="s">
        <v>168</v>
      </c>
      <c r="M260" t="s">
        <v>169</v>
      </c>
      <c r="N260" s="133">
        <v>1</v>
      </c>
    </row>
    <row r="261" spans="1:14" ht="15" customHeight="1" x14ac:dyDescent="0.2">
      <c r="A261" s="98">
        <v>41057</v>
      </c>
      <c r="B261" s="99">
        <v>260</v>
      </c>
      <c r="C261" s="100" t="s">
        <v>136</v>
      </c>
      <c r="D261" s="97">
        <v>0</v>
      </c>
      <c r="E261" s="121" t="s">
        <v>138</v>
      </c>
      <c r="F261" s="97">
        <v>0</v>
      </c>
      <c r="G261" s="97">
        <v>0</v>
      </c>
      <c r="H261" s="97">
        <v>1</v>
      </c>
      <c r="I261" s="97">
        <v>0</v>
      </c>
      <c r="J261" s="97">
        <v>1</v>
      </c>
      <c r="K261" s="97">
        <v>1</v>
      </c>
      <c r="L261" s="97" t="s">
        <v>172</v>
      </c>
      <c r="M261" t="s">
        <v>173</v>
      </c>
      <c r="N261" s="133">
        <v>2</v>
      </c>
    </row>
    <row r="262" spans="1:14" ht="15" customHeight="1" x14ac:dyDescent="0.2">
      <c r="A262" s="98">
        <v>41058</v>
      </c>
      <c r="B262" s="99">
        <v>261</v>
      </c>
      <c r="C262" s="100" t="s">
        <v>136</v>
      </c>
      <c r="D262" s="97">
        <v>0</v>
      </c>
      <c r="E262" s="99" t="s">
        <v>114</v>
      </c>
      <c r="F262" s="97">
        <v>1</v>
      </c>
      <c r="G262" s="97">
        <v>0</v>
      </c>
      <c r="H262" s="97">
        <v>0</v>
      </c>
      <c r="I262" s="97">
        <v>0</v>
      </c>
      <c r="J262" s="97">
        <v>0</v>
      </c>
      <c r="K262" s="97">
        <v>1</v>
      </c>
      <c r="L262" s="97" t="s">
        <v>166</v>
      </c>
      <c r="M262" t="s">
        <v>167</v>
      </c>
      <c r="N262" s="133">
        <v>3</v>
      </c>
    </row>
    <row r="263" spans="1:14" ht="15" customHeight="1" x14ac:dyDescent="0.2">
      <c r="A263" s="98">
        <v>41059</v>
      </c>
      <c r="B263" s="99">
        <v>262</v>
      </c>
      <c r="C263" s="99" t="s">
        <v>114</v>
      </c>
      <c r="D263" s="97">
        <v>1</v>
      </c>
      <c r="E263" s="99" t="s">
        <v>114</v>
      </c>
      <c r="F263" s="97">
        <v>1</v>
      </c>
      <c r="G263" s="97">
        <v>0</v>
      </c>
      <c r="H263" s="97">
        <v>0</v>
      </c>
      <c r="I263" s="97">
        <v>0</v>
      </c>
      <c r="J263" s="97">
        <v>0</v>
      </c>
      <c r="K263" s="97">
        <v>1</v>
      </c>
      <c r="L263" s="97" t="s">
        <v>154</v>
      </c>
      <c r="M263" t="s">
        <v>155</v>
      </c>
      <c r="N263" s="133">
        <v>4</v>
      </c>
    </row>
    <row r="264" spans="1:14" ht="15" customHeight="1" x14ac:dyDescent="0.2">
      <c r="A264" s="98">
        <v>41060</v>
      </c>
      <c r="B264" s="99">
        <v>263</v>
      </c>
      <c r="C264" s="99" t="s">
        <v>114</v>
      </c>
      <c r="D264" s="97">
        <v>1</v>
      </c>
      <c r="E264" s="99" t="s">
        <v>114</v>
      </c>
      <c r="F264" s="97">
        <v>1</v>
      </c>
      <c r="G264" s="97">
        <v>0</v>
      </c>
      <c r="H264" s="97">
        <v>0</v>
      </c>
      <c r="I264" s="97">
        <v>0</v>
      </c>
      <c r="J264" s="97">
        <v>0</v>
      </c>
      <c r="K264" s="97">
        <v>1</v>
      </c>
      <c r="L264" s="97" t="s">
        <v>154</v>
      </c>
      <c r="M264" t="s">
        <v>155</v>
      </c>
      <c r="N264" s="133">
        <v>5</v>
      </c>
    </row>
    <row r="265" spans="1:14" ht="15" customHeight="1" x14ac:dyDescent="0.2">
      <c r="A265" s="98">
        <v>41061</v>
      </c>
      <c r="B265" s="99">
        <v>264</v>
      </c>
      <c r="C265" s="99" t="s">
        <v>114</v>
      </c>
      <c r="D265" s="97">
        <v>1</v>
      </c>
      <c r="E265" s="99" t="s">
        <v>114</v>
      </c>
      <c r="F265" s="97">
        <v>1</v>
      </c>
      <c r="G265" s="97">
        <v>0</v>
      </c>
      <c r="H265" s="97">
        <v>0</v>
      </c>
      <c r="I265" s="97">
        <v>0</v>
      </c>
      <c r="J265" s="97">
        <v>0</v>
      </c>
      <c r="K265" s="97">
        <v>1</v>
      </c>
      <c r="L265" s="97" t="s">
        <v>154</v>
      </c>
      <c r="M265" t="s">
        <v>155</v>
      </c>
      <c r="N265" s="133">
        <v>6</v>
      </c>
    </row>
    <row r="266" spans="1:14" ht="15" customHeight="1" x14ac:dyDescent="0.2">
      <c r="A266" s="98">
        <v>41062</v>
      </c>
      <c r="B266" s="99">
        <v>265</v>
      </c>
      <c r="C266" s="99" t="s">
        <v>153</v>
      </c>
      <c r="D266" s="97">
        <v>0</v>
      </c>
      <c r="E266" s="99" t="s">
        <v>153</v>
      </c>
      <c r="F266" s="97">
        <v>0</v>
      </c>
      <c r="G266" s="97">
        <v>0</v>
      </c>
      <c r="H266" s="97">
        <v>0</v>
      </c>
      <c r="I266" s="97">
        <v>0</v>
      </c>
      <c r="J266" s="97">
        <v>0</v>
      </c>
      <c r="K266" s="97">
        <v>1</v>
      </c>
      <c r="L266" s="97" t="s">
        <v>156</v>
      </c>
      <c r="M266" t="s">
        <v>157</v>
      </c>
      <c r="N266" s="133">
        <v>7</v>
      </c>
    </row>
    <row r="267" spans="1:14" ht="15" customHeight="1" x14ac:dyDescent="0.2">
      <c r="A267" s="98">
        <v>41063</v>
      </c>
      <c r="B267" s="99">
        <v>266</v>
      </c>
      <c r="C267" s="99" t="s">
        <v>153</v>
      </c>
      <c r="D267" s="97">
        <v>0</v>
      </c>
      <c r="E267" s="99" t="s">
        <v>153</v>
      </c>
      <c r="F267" s="97">
        <v>0</v>
      </c>
      <c r="G267" s="97">
        <v>0</v>
      </c>
      <c r="H267" s="97">
        <v>0</v>
      </c>
      <c r="I267" s="97">
        <v>0</v>
      </c>
      <c r="J267" s="97">
        <v>0</v>
      </c>
      <c r="K267" s="97">
        <v>1</v>
      </c>
      <c r="L267" s="97" t="s">
        <v>156</v>
      </c>
      <c r="M267" t="s">
        <v>157</v>
      </c>
      <c r="N267" s="133">
        <v>1</v>
      </c>
    </row>
    <row r="268" spans="1:14" ht="15" customHeight="1" x14ac:dyDescent="0.2">
      <c r="A268" s="98">
        <v>41064</v>
      </c>
      <c r="B268" s="99">
        <v>267</v>
      </c>
      <c r="C268" s="99" t="s">
        <v>114</v>
      </c>
      <c r="D268" s="97">
        <v>1</v>
      </c>
      <c r="E268" s="99" t="s">
        <v>114</v>
      </c>
      <c r="F268" s="97">
        <v>1</v>
      </c>
      <c r="G268" s="97">
        <v>0</v>
      </c>
      <c r="H268" s="97">
        <v>0</v>
      </c>
      <c r="I268" s="97">
        <v>0</v>
      </c>
      <c r="J268" s="97">
        <v>0</v>
      </c>
      <c r="K268" s="97">
        <v>1</v>
      </c>
      <c r="L268" s="97" t="s">
        <v>154</v>
      </c>
      <c r="M268" t="s">
        <v>155</v>
      </c>
      <c r="N268" s="133">
        <v>2</v>
      </c>
    </row>
    <row r="269" spans="1:14" ht="15" customHeight="1" x14ac:dyDescent="0.2">
      <c r="A269" s="98">
        <v>41065</v>
      </c>
      <c r="B269" s="99">
        <v>268</v>
      </c>
      <c r="C269" s="99" t="s">
        <v>114</v>
      </c>
      <c r="D269" s="97">
        <v>1</v>
      </c>
      <c r="E269" s="99" t="s">
        <v>114</v>
      </c>
      <c r="F269" s="97">
        <v>1</v>
      </c>
      <c r="G269" s="97">
        <v>0</v>
      </c>
      <c r="H269" s="97">
        <v>0</v>
      </c>
      <c r="I269" s="97">
        <v>0</v>
      </c>
      <c r="J269" s="97">
        <v>0</v>
      </c>
      <c r="K269" s="97">
        <v>1</v>
      </c>
      <c r="L269" s="97" t="s">
        <v>154</v>
      </c>
      <c r="M269" t="s">
        <v>155</v>
      </c>
      <c r="N269" s="133">
        <v>3</v>
      </c>
    </row>
    <row r="270" spans="1:14" ht="15" customHeight="1" x14ac:dyDescent="0.2">
      <c r="A270" s="98">
        <v>41066</v>
      </c>
      <c r="B270" s="99">
        <v>269</v>
      </c>
      <c r="C270" s="99" t="s">
        <v>114</v>
      </c>
      <c r="D270" s="97">
        <v>1</v>
      </c>
      <c r="E270" s="99" t="s">
        <v>114</v>
      </c>
      <c r="F270" s="97">
        <v>1</v>
      </c>
      <c r="G270" s="97">
        <v>0</v>
      </c>
      <c r="H270" s="97">
        <v>0</v>
      </c>
      <c r="I270" s="97">
        <v>0</v>
      </c>
      <c r="J270" s="97">
        <v>0</v>
      </c>
      <c r="K270" s="97">
        <v>1</v>
      </c>
      <c r="L270" s="97" t="s">
        <v>154</v>
      </c>
      <c r="M270" t="s">
        <v>155</v>
      </c>
      <c r="N270" s="133">
        <v>4</v>
      </c>
    </row>
    <row r="271" spans="1:14" ht="15" customHeight="1" x14ac:dyDescent="0.2">
      <c r="A271" s="98">
        <v>41067</v>
      </c>
      <c r="B271" s="99">
        <v>270</v>
      </c>
      <c r="C271" s="121" t="s">
        <v>138</v>
      </c>
      <c r="D271" s="97">
        <v>0</v>
      </c>
      <c r="E271" s="121" t="s">
        <v>138</v>
      </c>
      <c r="F271" s="97">
        <v>0</v>
      </c>
      <c r="G271" s="97">
        <v>0</v>
      </c>
      <c r="H271" s="97">
        <v>1</v>
      </c>
      <c r="I271" s="97">
        <v>0</v>
      </c>
      <c r="J271" s="97">
        <v>1</v>
      </c>
      <c r="K271" s="97">
        <v>1</v>
      </c>
      <c r="L271" s="97" t="s">
        <v>170</v>
      </c>
      <c r="M271" t="s">
        <v>171</v>
      </c>
      <c r="N271" s="133">
        <v>5</v>
      </c>
    </row>
    <row r="272" spans="1:14" ht="15" customHeight="1" x14ac:dyDescent="0.2">
      <c r="A272" s="98">
        <v>41068</v>
      </c>
      <c r="B272" s="99">
        <v>271</v>
      </c>
      <c r="C272" s="99" t="s">
        <v>114</v>
      </c>
      <c r="D272" s="97">
        <v>1</v>
      </c>
      <c r="E272" s="99" t="s">
        <v>114</v>
      </c>
      <c r="F272" s="97">
        <v>1</v>
      </c>
      <c r="G272" s="97">
        <v>0</v>
      </c>
      <c r="H272" s="97">
        <v>0</v>
      </c>
      <c r="I272" s="97">
        <v>0</v>
      </c>
      <c r="J272" s="97">
        <v>0</v>
      </c>
      <c r="K272" s="97">
        <v>1</v>
      </c>
      <c r="L272" s="97" t="s">
        <v>154</v>
      </c>
      <c r="M272" t="s">
        <v>155</v>
      </c>
      <c r="N272" s="133">
        <v>6</v>
      </c>
    </row>
    <row r="273" spans="1:14" ht="15" customHeight="1" x14ac:dyDescent="0.2">
      <c r="A273" s="98">
        <v>41069</v>
      </c>
      <c r="B273" s="99">
        <v>272</v>
      </c>
      <c r="C273" s="99" t="s">
        <v>153</v>
      </c>
      <c r="D273" s="97">
        <v>0</v>
      </c>
      <c r="E273" s="99" t="s">
        <v>153</v>
      </c>
      <c r="F273" s="97">
        <v>0</v>
      </c>
      <c r="G273" s="97">
        <v>0</v>
      </c>
      <c r="H273" s="97">
        <v>0</v>
      </c>
      <c r="I273" s="97">
        <v>0</v>
      </c>
      <c r="J273" s="97">
        <v>0</v>
      </c>
      <c r="K273" s="97">
        <v>1</v>
      </c>
      <c r="L273" s="97" t="s">
        <v>156</v>
      </c>
      <c r="M273" t="s">
        <v>157</v>
      </c>
      <c r="N273" s="133">
        <v>7</v>
      </c>
    </row>
    <row r="274" spans="1:14" ht="15" customHeight="1" x14ac:dyDescent="0.2">
      <c r="A274" s="98">
        <v>41070</v>
      </c>
      <c r="B274" s="99">
        <v>273</v>
      </c>
      <c r="C274" s="99" t="s">
        <v>153</v>
      </c>
      <c r="D274" s="97">
        <v>0</v>
      </c>
      <c r="E274" s="99" t="s">
        <v>153</v>
      </c>
      <c r="F274" s="97">
        <v>0</v>
      </c>
      <c r="G274" s="97">
        <v>0</v>
      </c>
      <c r="H274" s="97">
        <v>0</v>
      </c>
      <c r="I274" s="97">
        <v>0</v>
      </c>
      <c r="J274" s="97">
        <v>0</v>
      </c>
      <c r="K274" s="97">
        <v>1</v>
      </c>
      <c r="L274" s="97" t="s">
        <v>156</v>
      </c>
      <c r="M274" t="s">
        <v>157</v>
      </c>
      <c r="N274" s="133">
        <v>1</v>
      </c>
    </row>
    <row r="275" spans="1:14" ht="15" customHeight="1" x14ac:dyDescent="0.2">
      <c r="A275" s="98">
        <v>41071</v>
      </c>
      <c r="B275" s="99">
        <v>274</v>
      </c>
      <c r="C275" s="99" t="s">
        <v>114</v>
      </c>
      <c r="D275" s="97">
        <v>1</v>
      </c>
      <c r="E275" s="99" t="s">
        <v>114</v>
      </c>
      <c r="F275" s="97">
        <v>1</v>
      </c>
      <c r="G275" s="97">
        <v>0</v>
      </c>
      <c r="H275" s="97">
        <v>0</v>
      </c>
      <c r="I275" s="97">
        <v>0</v>
      </c>
      <c r="J275" s="97">
        <v>0</v>
      </c>
      <c r="K275" s="97">
        <v>1</v>
      </c>
      <c r="L275" s="97" t="s">
        <v>154</v>
      </c>
      <c r="M275" t="s">
        <v>155</v>
      </c>
      <c r="N275" s="133">
        <v>2</v>
      </c>
    </row>
    <row r="276" spans="1:14" ht="15" customHeight="1" x14ac:dyDescent="0.2">
      <c r="A276" s="98">
        <v>41072</v>
      </c>
      <c r="B276" s="99">
        <v>275</v>
      </c>
      <c r="C276" s="99" t="s">
        <v>114</v>
      </c>
      <c r="D276" s="97">
        <v>1</v>
      </c>
      <c r="E276" s="99" t="s">
        <v>114</v>
      </c>
      <c r="F276" s="97">
        <v>1</v>
      </c>
      <c r="G276" s="97">
        <v>0</v>
      </c>
      <c r="H276" s="97">
        <v>0</v>
      </c>
      <c r="I276" s="97">
        <v>0</v>
      </c>
      <c r="J276" s="97">
        <v>0</v>
      </c>
      <c r="K276" s="97">
        <v>1</v>
      </c>
      <c r="L276" s="97" t="s">
        <v>154</v>
      </c>
      <c r="M276" t="s">
        <v>155</v>
      </c>
      <c r="N276" s="133">
        <v>3</v>
      </c>
    </row>
    <row r="277" spans="1:14" ht="15" customHeight="1" x14ac:dyDescent="0.2">
      <c r="A277" s="98">
        <v>41073</v>
      </c>
      <c r="B277" s="99">
        <v>276</v>
      </c>
      <c r="C277" s="99" t="s">
        <v>114</v>
      </c>
      <c r="D277" s="97">
        <v>1</v>
      </c>
      <c r="E277" s="99" t="s">
        <v>114</v>
      </c>
      <c r="F277" s="97">
        <v>1</v>
      </c>
      <c r="G277" s="97">
        <v>0</v>
      </c>
      <c r="H277" s="97">
        <v>0</v>
      </c>
      <c r="I277" s="97">
        <v>0</v>
      </c>
      <c r="J277" s="97">
        <v>0</v>
      </c>
      <c r="K277" s="97">
        <v>1</v>
      </c>
      <c r="L277" s="97" t="s">
        <v>154</v>
      </c>
      <c r="M277" t="s">
        <v>155</v>
      </c>
      <c r="N277" s="133">
        <v>4</v>
      </c>
    </row>
    <row r="278" spans="1:14" ht="15" customHeight="1" x14ac:dyDescent="0.2">
      <c r="A278" s="98">
        <v>41074</v>
      </c>
      <c r="B278" s="99">
        <v>277</v>
      </c>
      <c r="C278" s="99" t="s">
        <v>114</v>
      </c>
      <c r="D278" s="97">
        <v>1</v>
      </c>
      <c r="E278" s="99" t="s">
        <v>114</v>
      </c>
      <c r="F278" s="97">
        <v>1</v>
      </c>
      <c r="G278" s="97">
        <v>0</v>
      </c>
      <c r="H278" s="97">
        <v>0</v>
      </c>
      <c r="I278" s="97">
        <v>0</v>
      </c>
      <c r="J278" s="97">
        <v>0</v>
      </c>
      <c r="K278" s="97">
        <v>1</v>
      </c>
      <c r="L278" s="97" t="s">
        <v>154</v>
      </c>
      <c r="M278" t="s">
        <v>155</v>
      </c>
      <c r="N278" s="133">
        <v>5</v>
      </c>
    </row>
    <row r="279" spans="1:14" ht="15" customHeight="1" x14ac:dyDescent="0.2">
      <c r="A279" s="98">
        <v>41075</v>
      </c>
      <c r="B279" s="99">
        <v>278</v>
      </c>
      <c r="C279" s="99" t="s">
        <v>114</v>
      </c>
      <c r="D279" s="97">
        <v>1</v>
      </c>
      <c r="E279" s="99" t="s">
        <v>114</v>
      </c>
      <c r="F279" s="97">
        <v>1</v>
      </c>
      <c r="G279" s="97">
        <v>0</v>
      </c>
      <c r="H279" s="97">
        <v>0</v>
      </c>
      <c r="I279" s="97">
        <v>0</v>
      </c>
      <c r="J279" s="97">
        <v>0</v>
      </c>
      <c r="K279" s="97">
        <v>1</v>
      </c>
      <c r="L279" s="97" t="s">
        <v>154</v>
      </c>
      <c r="M279" t="s">
        <v>155</v>
      </c>
      <c r="N279" s="133">
        <v>6</v>
      </c>
    </row>
    <row r="280" spans="1:14" ht="15" customHeight="1" x14ac:dyDescent="0.2">
      <c r="A280" s="98">
        <v>41076</v>
      </c>
      <c r="B280" s="99">
        <v>279</v>
      </c>
      <c r="C280" s="99" t="s">
        <v>153</v>
      </c>
      <c r="D280" s="97">
        <v>0</v>
      </c>
      <c r="E280" s="99" t="s">
        <v>153</v>
      </c>
      <c r="F280" s="97">
        <v>0</v>
      </c>
      <c r="G280" s="97">
        <v>0</v>
      </c>
      <c r="H280" s="97">
        <v>0</v>
      </c>
      <c r="I280" s="97">
        <v>0</v>
      </c>
      <c r="J280" s="97">
        <v>0</v>
      </c>
      <c r="K280" s="97">
        <v>1</v>
      </c>
      <c r="L280" s="97" t="s">
        <v>156</v>
      </c>
      <c r="M280" t="s">
        <v>157</v>
      </c>
      <c r="N280" s="133">
        <v>7</v>
      </c>
    </row>
    <row r="281" spans="1:14" ht="15" customHeight="1" x14ac:dyDescent="0.2">
      <c r="A281" s="98">
        <v>41077</v>
      </c>
      <c r="B281" s="99">
        <v>280</v>
      </c>
      <c r="C281" s="99" t="s">
        <v>153</v>
      </c>
      <c r="D281" s="97">
        <v>0</v>
      </c>
      <c r="E281" s="99" t="s">
        <v>153</v>
      </c>
      <c r="F281" s="97">
        <v>0</v>
      </c>
      <c r="G281" s="97">
        <v>0</v>
      </c>
      <c r="H281" s="97">
        <v>0</v>
      </c>
      <c r="I281" s="97">
        <v>0</v>
      </c>
      <c r="J281" s="97">
        <v>0</v>
      </c>
      <c r="K281" s="97">
        <v>1</v>
      </c>
      <c r="L281" s="97" t="s">
        <v>156</v>
      </c>
      <c r="M281" t="s">
        <v>157</v>
      </c>
      <c r="N281" s="133">
        <v>1</v>
      </c>
    </row>
    <row r="282" spans="1:14" ht="15" customHeight="1" x14ac:dyDescent="0.2">
      <c r="A282" s="98">
        <v>41078</v>
      </c>
      <c r="B282" s="99">
        <v>281</v>
      </c>
      <c r="C282" s="99" t="s">
        <v>114</v>
      </c>
      <c r="D282" s="97">
        <v>1</v>
      </c>
      <c r="E282" s="99" t="s">
        <v>114</v>
      </c>
      <c r="F282" s="97">
        <v>1</v>
      </c>
      <c r="G282" s="97">
        <v>0</v>
      </c>
      <c r="H282" s="97">
        <v>0</v>
      </c>
      <c r="I282" s="97">
        <v>0</v>
      </c>
      <c r="J282" s="97">
        <v>0</v>
      </c>
      <c r="K282" s="97">
        <v>1</v>
      </c>
      <c r="L282" s="97" t="s">
        <v>154</v>
      </c>
      <c r="M282" t="s">
        <v>155</v>
      </c>
      <c r="N282" s="133">
        <v>2</v>
      </c>
    </row>
    <row r="283" spans="1:14" ht="15" customHeight="1" x14ac:dyDescent="0.2">
      <c r="A283" s="98">
        <v>41079</v>
      </c>
      <c r="B283" s="99">
        <v>282</v>
      </c>
      <c r="C283" s="99" t="s">
        <v>114</v>
      </c>
      <c r="D283" s="97">
        <v>1</v>
      </c>
      <c r="E283" s="99" t="s">
        <v>114</v>
      </c>
      <c r="F283" s="97">
        <v>1</v>
      </c>
      <c r="G283" s="97">
        <v>0</v>
      </c>
      <c r="H283" s="97">
        <v>0</v>
      </c>
      <c r="I283" s="97">
        <v>0</v>
      </c>
      <c r="J283" s="97">
        <v>0</v>
      </c>
      <c r="K283" s="97">
        <v>1</v>
      </c>
      <c r="L283" s="97" t="s">
        <v>154</v>
      </c>
      <c r="M283" t="s">
        <v>155</v>
      </c>
      <c r="N283" s="133">
        <v>3</v>
      </c>
    </row>
    <row r="284" spans="1:14" ht="15" customHeight="1" x14ac:dyDescent="0.2">
      <c r="A284" s="98">
        <v>41080</v>
      </c>
      <c r="B284" s="99">
        <v>283</v>
      </c>
      <c r="C284" s="99" t="s">
        <v>114</v>
      </c>
      <c r="D284" s="97">
        <v>1</v>
      </c>
      <c r="E284" s="99" t="s">
        <v>114</v>
      </c>
      <c r="F284" s="97">
        <v>1</v>
      </c>
      <c r="G284" s="97">
        <v>0</v>
      </c>
      <c r="H284" s="97">
        <v>0</v>
      </c>
      <c r="I284" s="97">
        <v>0</v>
      </c>
      <c r="J284" s="97">
        <v>0</v>
      </c>
      <c r="K284" s="97">
        <v>1</v>
      </c>
      <c r="L284" s="97" t="s">
        <v>154</v>
      </c>
      <c r="M284" t="s">
        <v>155</v>
      </c>
      <c r="N284" s="133">
        <v>4</v>
      </c>
    </row>
    <row r="285" spans="1:14" ht="15" customHeight="1" x14ac:dyDescent="0.2">
      <c r="A285" s="98">
        <v>41081</v>
      </c>
      <c r="B285" s="99">
        <v>284</v>
      </c>
      <c r="C285" s="99" t="s">
        <v>114</v>
      </c>
      <c r="D285" s="97">
        <v>1</v>
      </c>
      <c r="E285" s="99" t="s">
        <v>114</v>
      </c>
      <c r="F285" s="97">
        <v>1</v>
      </c>
      <c r="G285" s="97">
        <v>0</v>
      </c>
      <c r="H285" s="97">
        <v>0</v>
      </c>
      <c r="I285" s="97">
        <v>0</v>
      </c>
      <c r="J285" s="97">
        <v>0</v>
      </c>
      <c r="K285" s="97">
        <v>1</v>
      </c>
      <c r="L285" s="97" t="s">
        <v>154</v>
      </c>
      <c r="M285" t="s">
        <v>155</v>
      </c>
      <c r="N285" s="133">
        <v>5</v>
      </c>
    </row>
    <row r="286" spans="1:14" ht="15" customHeight="1" x14ac:dyDescent="0.2">
      <c r="A286" s="98">
        <v>41082</v>
      </c>
      <c r="B286" s="99">
        <v>285</v>
      </c>
      <c r="C286" s="99" t="s">
        <v>114</v>
      </c>
      <c r="D286" s="97">
        <v>1</v>
      </c>
      <c r="E286" s="99" t="s">
        <v>114</v>
      </c>
      <c r="F286" s="97">
        <v>1</v>
      </c>
      <c r="G286" s="97">
        <v>0</v>
      </c>
      <c r="H286" s="97">
        <v>0</v>
      </c>
      <c r="I286" s="97">
        <v>0</v>
      </c>
      <c r="J286" s="97">
        <v>0</v>
      </c>
      <c r="K286" s="97">
        <v>1</v>
      </c>
      <c r="L286" s="97" t="s">
        <v>154</v>
      </c>
      <c r="M286" t="s">
        <v>155</v>
      </c>
      <c r="N286" s="133">
        <v>6</v>
      </c>
    </row>
    <row r="287" spans="1:14" ht="15" customHeight="1" x14ac:dyDescent="0.2">
      <c r="A287" s="98">
        <v>41083</v>
      </c>
      <c r="B287" s="99">
        <v>286</v>
      </c>
      <c r="C287" s="99" t="s">
        <v>153</v>
      </c>
      <c r="D287" s="97">
        <v>0</v>
      </c>
      <c r="E287" s="99" t="s">
        <v>153</v>
      </c>
      <c r="F287" s="97">
        <v>0</v>
      </c>
      <c r="G287" s="97">
        <v>0</v>
      </c>
      <c r="H287" s="97">
        <v>0</v>
      </c>
      <c r="I287" s="97">
        <v>0</v>
      </c>
      <c r="J287" s="97">
        <v>0</v>
      </c>
      <c r="K287" s="97">
        <v>1</v>
      </c>
      <c r="L287" s="97" t="s">
        <v>156</v>
      </c>
      <c r="M287" t="s">
        <v>157</v>
      </c>
      <c r="N287" s="133">
        <v>7</v>
      </c>
    </row>
    <row r="288" spans="1:14" ht="15" customHeight="1" x14ac:dyDescent="0.2">
      <c r="A288" s="98">
        <v>41084</v>
      </c>
      <c r="B288" s="99">
        <v>287</v>
      </c>
      <c r="C288" s="99" t="s">
        <v>153</v>
      </c>
      <c r="D288" s="97">
        <v>0</v>
      </c>
      <c r="E288" s="99" t="s">
        <v>153</v>
      </c>
      <c r="F288" s="97">
        <v>0</v>
      </c>
      <c r="G288" s="97">
        <v>0</v>
      </c>
      <c r="H288" s="97">
        <v>0</v>
      </c>
      <c r="I288" s="97">
        <v>0</v>
      </c>
      <c r="J288" s="97">
        <v>0</v>
      </c>
      <c r="K288" s="97">
        <v>1</v>
      </c>
      <c r="L288" s="97" t="s">
        <v>156</v>
      </c>
      <c r="M288" t="s">
        <v>157</v>
      </c>
      <c r="N288" s="133">
        <v>1</v>
      </c>
    </row>
    <row r="289" spans="1:14" ht="15" customHeight="1" x14ac:dyDescent="0.2">
      <c r="A289" s="98">
        <v>41085</v>
      </c>
      <c r="B289" s="99">
        <v>288</v>
      </c>
      <c r="C289" s="99" t="s">
        <v>114</v>
      </c>
      <c r="D289" s="97">
        <v>1</v>
      </c>
      <c r="E289" s="99" t="s">
        <v>114</v>
      </c>
      <c r="F289" s="97">
        <v>1</v>
      </c>
      <c r="G289" s="97">
        <v>0</v>
      </c>
      <c r="H289" s="97">
        <v>0</v>
      </c>
      <c r="I289" s="97">
        <v>0</v>
      </c>
      <c r="J289" s="97">
        <v>0</v>
      </c>
      <c r="K289" s="97">
        <v>1</v>
      </c>
      <c r="L289" s="97" t="s">
        <v>154</v>
      </c>
      <c r="M289" t="s">
        <v>155</v>
      </c>
      <c r="N289" s="133">
        <v>2</v>
      </c>
    </row>
    <row r="290" spans="1:14" ht="15" customHeight="1" x14ac:dyDescent="0.2">
      <c r="A290" s="98">
        <v>41086</v>
      </c>
      <c r="B290" s="99">
        <v>289</v>
      </c>
      <c r="C290" s="99" t="s">
        <v>114</v>
      </c>
      <c r="D290" s="97">
        <v>1</v>
      </c>
      <c r="E290" s="99" t="s">
        <v>114</v>
      </c>
      <c r="F290" s="97">
        <v>1</v>
      </c>
      <c r="G290" s="97">
        <v>0</v>
      </c>
      <c r="H290" s="97">
        <v>0</v>
      </c>
      <c r="I290" s="97">
        <v>0</v>
      </c>
      <c r="J290" s="97">
        <v>0</v>
      </c>
      <c r="K290" s="97">
        <v>1</v>
      </c>
      <c r="L290" s="97" t="s">
        <v>154</v>
      </c>
      <c r="M290" t="s">
        <v>155</v>
      </c>
      <c r="N290" s="133">
        <v>3</v>
      </c>
    </row>
    <row r="291" spans="1:14" ht="15" customHeight="1" x14ac:dyDescent="0.2">
      <c r="A291" s="98">
        <v>41087</v>
      </c>
      <c r="B291" s="99">
        <v>290</v>
      </c>
      <c r="C291" s="99" t="s">
        <v>114</v>
      </c>
      <c r="D291" s="97">
        <v>1</v>
      </c>
      <c r="E291" s="99" t="s">
        <v>114</v>
      </c>
      <c r="F291" s="97">
        <v>1</v>
      </c>
      <c r="G291" s="97">
        <v>0</v>
      </c>
      <c r="H291" s="97">
        <v>0</v>
      </c>
      <c r="I291" s="97">
        <v>0</v>
      </c>
      <c r="J291" s="97">
        <v>0</v>
      </c>
      <c r="K291" s="97">
        <v>1</v>
      </c>
      <c r="L291" s="97" t="s">
        <v>154</v>
      </c>
      <c r="M291" t="s">
        <v>155</v>
      </c>
      <c r="N291" s="133">
        <v>4</v>
      </c>
    </row>
    <row r="292" spans="1:14" ht="15" customHeight="1" x14ac:dyDescent="0.2">
      <c r="A292" s="98">
        <v>41088</v>
      </c>
      <c r="B292" s="99">
        <v>291</v>
      </c>
      <c r="C292" s="99" t="s">
        <v>114</v>
      </c>
      <c r="D292" s="97">
        <v>1</v>
      </c>
      <c r="E292" s="99" t="s">
        <v>114</v>
      </c>
      <c r="F292" s="97">
        <v>1</v>
      </c>
      <c r="G292" s="97">
        <v>0</v>
      </c>
      <c r="H292" s="97">
        <v>0</v>
      </c>
      <c r="I292" s="97">
        <v>0</v>
      </c>
      <c r="J292" s="97">
        <v>0</v>
      </c>
      <c r="K292" s="97">
        <v>1</v>
      </c>
      <c r="L292" s="97" t="s">
        <v>154</v>
      </c>
      <c r="M292" t="s">
        <v>155</v>
      </c>
      <c r="N292" s="133">
        <v>5</v>
      </c>
    </row>
    <row r="293" spans="1:14" ht="15" customHeight="1" x14ac:dyDescent="0.2">
      <c r="A293" s="98">
        <v>41089</v>
      </c>
      <c r="B293" s="99">
        <v>292</v>
      </c>
      <c r="C293" s="99" t="s">
        <v>114</v>
      </c>
      <c r="D293" s="97">
        <v>1</v>
      </c>
      <c r="E293" s="99" t="s">
        <v>114</v>
      </c>
      <c r="F293" s="97">
        <v>1</v>
      </c>
      <c r="G293" s="97">
        <v>0</v>
      </c>
      <c r="H293" s="97">
        <v>0</v>
      </c>
      <c r="I293" s="97">
        <v>0</v>
      </c>
      <c r="J293" s="97">
        <v>0</v>
      </c>
      <c r="K293" s="97">
        <v>1</v>
      </c>
      <c r="L293" s="97" t="s">
        <v>154</v>
      </c>
      <c r="M293" t="s">
        <v>155</v>
      </c>
      <c r="N293" s="133">
        <v>6</v>
      </c>
    </row>
    <row r="294" spans="1:14" ht="15" customHeight="1" x14ac:dyDescent="0.2">
      <c r="A294" s="98">
        <v>41090</v>
      </c>
      <c r="B294" s="99">
        <v>293</v>
      </c>
      <c r="C294" s="99" t="s">
        <v>153</v>
      </c>
      <c r="D294" s="97">
        <v>0</v>
      </c>
      <c r="E294" s="99" t="s">
        <v>153</v>
      </c>
      <c r="F294" s="97">
        <v>0</v>
      </c>
      <c r="G294" s="97">
        <v>0</v>
      </c>
      <c r="H294" s="97">
        <v>0</v>
      </c>
      <c r="I294" s="97">
        <v>0</v>
      </c>
      <c r="J294" s="97">
        <v>0</v>
      </c>
      <c r="K294" s="97">
        <v>1</v>
      </c>
      <c r="L294" s="97" t="s">
        <v>156</v>
      </c>
      <c r="M294" t="s">
        <v>157</v>
      </c>
      <c r="N294" s="133">
        <v>7</v>
      </c>
    </row>
    <row r="295" spans="1:14" ht="15" customHeight="1" x14ac:dyDescent="0.2">
      <c r="A295" s="98">
        <v>41091</v>
      </c>
      <c r="B295" s="99">
        <v>294</v>
      </c>
      <c r="C295" s="99" t="s">
        <v>153</v>
      </c>
      <c r="D295" s="97">
        <v>0</v>
      </c>
      <c r="E295" s="99" t="s">
        <v>153</v>
      </c>
      <c r="F295" s="97">
        <v>0</v>
      </c>
      <c r="G295" s="97">
        <v>0</v>
      </c>
      <c r="H295" s="97">
        <v>0</v>
      </c>
      <c r="I295" s="97">
        <v>0</v>
      </c>
      <c r="J295" s="97">
        <v>0</v>
      </c>
      <c r="K295" s="97">
        <v>1</v>
      </c>
      <c r="L295" s="97" t="s">
        <v>156</v>
      </c>
      <c r="M295" t="s">
        <v>157</v>
      </c>
      <c r="N295" s="133">
        <v>1</v>
      </c>
    </row>
    <row r="296" spans="1:14" ht="15" customHeight="1" x14ac:dyDescent="0.2">
      <c r="A296" s="98">
        <v>41092</v>
      </c>
      <c r="B296" s="99">
        <v>295</v>
      </c>
      <c r="C296" s="99" t="s">
        <v>114</v>
      </c>
      <c r="D296" s="97">
        <v>1</v>
      </c>
      <c r="E296" s="99" t="s">
        <v>114</v>
      </c>
      <c r="F296" s="97">
        <v>1</v>
      </c>
      <c r="G296" s="97">
        <v>0</v>
      </c>
      <c r="H296" s="97">
        <v>0</v>
      </c>
      <c r="I296" s="97">
        <v>0</v>
      </c>
      <c r="J296" s="97">
        <v>0</v>
      </c>
      <c r="K296" s="97">
        <v>1</v>
      </c>
      <c r="L296" s="97" t="s">
        <v>154</v>
      </c>
      <c r="M296" t="s">
        <v>155</v>
      </c>
      <c r="N296" s="133">
        <v>2</v>
      </c>
    </row>
    <row r="297" spans="1:14" ht="15" customHeight="1" x14ac:dyDescent="0.2">
      <c r="A297" s="98">
        <v>41093</v>
      </c>
      <c r="B297" s="99">
        <v>296</v>
      </c>
      <c r="C297" s="99" t="s">
        <v>114</v>
      </c>
      <c r="D297" s="97">
        <v>1</v>
      </c>
      <c r="E297" s="99" t="s">
        <v>114</v>
      </c>
      <c r="F297" s="97">
        <v>1</v>
      </c>
      <c r="G297" s="97">
        <v>0</v>
      </c>
      <c r="H297" s="97">
        <v>0</v>
      </c>
      <c r="I297" s="97">
        <v>0</v>
      </c>
      <c r="J297" s="97">
        <v>0</v>
      </c>
      <c r="K297" s="97">
        <v>1</v>
      </c>
      <c r="L297" s="97" t="s">
        <v>154</v>
      </c>
      <c r="M297" t="s">
        <v>155</v>
      </c>
      <c r="N297" s="133">
        <v>3</v>
      </c>
    </row>
    <row r="298" spans="1:14" ht="15" customHeight="1" x14ac:dyDescent="0.2">
      <c r="A298" s="98">
        <v>41094</v>
      </c>
      <c r="B298" s="99">
        <v>297</v>
      </c>
      <c r="C298" s="99" t="s">
        <v>114</v>
      </c>
      <c r="D298" s="97">
        <v>1</v>
      </c>
      <c r="E298" s="99" t="s">
        <v>114</v>
      </c>
      <c r="F298" s="97">
        <v>1</v>
      </c>
      <c r="G298" s="97">
        <v>0</v>
      </c>
      <c r="H298" s="97">
        <v>0</v>
      </c>
      <c r="I298" s="97">
        <v>0</v>
      </c>
      <c r="J298" s="97">
        <v>0</v>
      </c>
      <c r="K298" s="97">
        <v>1</v>
      </c>
      <c r="L298" s="97" t="s">
        <v>154</v>
      </c>
      <c r="M298" t="s">
        <v>155</v>
      </c>
      <c r="N298" s="133">
        <v>4</v>
      </c>
    </row>
    <row r="299" spans="1:14" ht="15" customHeight="1" x14ac:dyDescent="0.2">
      <c r="A299" s="98">
        <v>41095</v>
      </c>
      <c r="B299" s="99">
        <v>298</v>
      </c>
      <c r="C299" s="99" t="s">
        <v>114</v>
      </c>
      <c r="D299" s="97">
        <v>1</v>
      </c>
      <c r="E299" s="99" t="s">
        <v>114</v>
      </c>
      <c r="F299" s="97">
        <v>1</v>
      </c>
      <c r="G299" s="97">
        <v>0</v>
      </c>
      <c r="H299" s="97">
        <v>0</v>
      </c>
      <c r="I299" s="97">
        <v>0</v>
      </c>
      <c r="J299" s="97">
        <v>0</v>
      </c>
      <c r="K299" s="97">
        <v>1</v>
      </c>
      <c r="L299" s="97" t="s">
        <v>154</v>
      </c>
      <c r="M299" t="s">
        <v>155</v>
      </c>
      <c r="N299" s="133">
        <v>5</v>
      </c>
    </row>
    <row r="300" spans="1:14" ht="15" customHeight="1" x14ac:dyDescent="0.2">
      <c r="A300" s="98">
        <v>41096</v>
      </c>
      <c r="B300" s="99">
        <v>299</v>
      </c>
      <c r="C300" s="99" t="s">
        <v>114</v>
      </c>
      <c r="D300" s="97">
        <v>1</v>
      </c>
      <c r="E300" s="99" t="s">
        <v>114</v>
      </c>
      <c r="F300" s="97">
        <v>1</v>
      </c>
      <c r="G300" s="97">
        <v>0</v>
      </c>
      <c r="H300" s="97">
        <v>0</v>
      </c>
      <c r="I300" s="97">
        <v>0</v>
      </c>
      <c r="J300" s="97">
        <v>0</v>
      </c>
      <c r="K300" s="97">
        <v>1</v>
      </c>
      <c r="L300" s="97" t="s">
        <v>154</v>
      </c>
      <c r="M300" t="s">
        <v>155</v>
      </c>
      <c r="N300" s="133">
        <v>6</v>
      </c>
    </row>
    <row r="301" spans="1:14" ht="15" customHeight="1" x14ac:dyDescent="0.2">
      <c r="A301" s="98">
        <v>41097</v>
      </c>
      <c r="B301" s="99">
        <v>300</v>
      </c>
      <c r="C301" s="100" t="s">
        <v>136</v>
      </c>
      <c r="D301" s="97">
        <v>0</v>
      </c>
      <c r="E301" s="99" t="s">
        <v>153</v>
      </c>
      <c r="F301" s="97">
        <v>0</v>
      </c>
      <c r="G301" s="97">
        <v>0</v>
      </c>
      <c r="H301" s="97">
        <v>0</v>
      </c>
      <c r="I301" s="97">
        <v>0</v>
      </c>
      <c r="J301" s="97">
        <v>0</v>
      </c>
      <c r="K301" s="97">
        <v>1</v>
      </c>
      <c r="L301" s="97" t="s">
        <v>168</v>
      </c>
      <c r="M301" t="s">
        <v>169</v>
      </c>
      <c r="N301" s="133">
        <v>7</v>
      </c>
    </row>
    <row r="302" spans="1:14" ht="15" customHeight="1" x14ac:dyDescent="0.2">
      <c r="A302" s="98">
        <v>41098</v>
      </c>
      <c r="B302" s="99">
        <v>301</v>
      </c>
      <c r="C302" s="100" t="s">
        <v>136</v>
      </c>
      <c r="D302" s="97">
        <v>0</v>
      </c>
      <c r="E302" s="99" t="s">
        <v>153</v>
      </c>
      <c r="F302" s="97">
        <v>0</v>
      </c>
      <c r="G302" s="97">
        <v>0</v>
      </c>
      <c r="H302" s="97">
        <v>0</v>
      </c>
      <c r="I302" s="97">
        <v>0</v>
      </c>
      <c r="J302" s="97">
        <v>0</v>
      </c>
      <c r="K302" s="97">
        <v>1</v>
      </c>
      <c r="L302" s="97" t="s">
        <v>168</v>
      </c>
      <c r="M302" t="s">
        <v>169</v>
      </c>
      <c r="N302" s="133">
        <v>1</v>
      </c>
    </row>
    <row r="303" spans="1:14" ht="15" customHeight="1" x14ac:dyDescent="0.2">
      <c r="A303" s="98">
        <v>41099</v>
      </c>
      <c r="B303" s="99">
        <v>302</v>
      </c>
      <c r="C303" s="100" t="s">
        <v>136</v>
      </c>
      <c r="D303" s="97">
        <v>0</v>
      </c>
      <c r="E303" s="99" t="s">
        <v>114</v>
      </c>
      <c r="F303" s="97">
        <v>1</v>
      </c>
      <c r="G303" s="97">
        <v>0</v>
      </c>
      <c r="H303" s="97">
        <v>0</v>
      </c>
      <c r="I303" s="97">
        <v>0</v>
      </c>
      <c r="J303" s="97">
        <v>0</v>
      </c>
      <c r="K303" s="97">
        <v>1</v>
      </c>
      <c r="L303" s="97" t="s">
        <v>166</v>
      </c>
      <c r="M303" t="s">
        <v>167</v>
      </c>
      <c r="N303" s="133">
        <v>2</v>
      </c>
    </row>
    <row r="304" spans="1:14" ht="15" customHeight="1" x14ac:dyDescent="0.2">
      <c r="A304" s="98">
        <v>41100</v>
      </c>
      <c r="B304" s="99">
        <v>303</v>
      </c>
      <c r="C304" s="100" t="s">
        <v>136</v>
      </c>
      <c r="D304" s="97">
        <v>0</v>
      </c>
      <c r="E304" s="99" t="s">
        <v>114</v>
      </c>
      <c r="F304" s="97">
        <v>1</v>
      </c>
      <c r="G304" s="97">
        <v>0</v>
      </c>
      <c r="H304" s="97">
        <v>0</v>
      </c>
      <c r="I304" s="97">
        <v>0</v>
      </c>
      <c r="J304" s="97">
        <v>0</v>
      </c>
      <c r="K304" s="97">
        <v>1</v>
      </c>
      <c r="L304" s="97" t="s">
        <v>166</v>
      </c>
      <c r="M304" t="s">
        <v>167</v>
      </c>
      <c r="N304" s="133">
        <v>3</v>
      </c>
    </row>
    <row r="305" spans="1:14" ht="15" customHeight="1" x14ac:dyDescent="0.2">
      <c r="A305" s="98">
        <v>41101</v>
      </c>
      <c r="B305" s="99">
        <v>304</v>
      </c>
      <c r="C305" s="100" t="s">
        <v>136</v>
      </c>
      <c r="D305" s="97">
        <v>0</v>
      </c>
      <c r="E305" s="99" t="s">
        <v>114</v>
      </c>
      <c r="F305" s="97">
        <v>1</v>
      </c>
      <c r="G305" s="97">
        <v>0</v>
      </c>
      <c r="H305" s="97">
        <v>0</v>
      </c>
      <c r="I305" s="97">
        <v>0</v>
      </c>
      <c r="J305" s="97">
        <v>0</v>
      </c>
      <c r="K305" s="97">
        <v>1</v>
      </c>
      <c r="L305" s="97" t="s">
        <v>166</v>
      </c>
      <c r="M305" t="s">
        <v>167</v>
      </c>
      <c r="N305" s="133">
        <v>4</v>
      </c>
    </row>
    <row r="306" spans="1:14" ht="15" customHeight="1" x14ac:dyDescent="0.2">
      <c r="A306" s="98">
        <v>41102</v>
      </c>
      <c r="B306" s="99">
        <v>305</v>
      </c>
      <c r="C306" s="100" t="s">
        <v>136</v>
      </c>
      <c r="D306" s="97">
        <v>0</v>
      </c>
      <c r="E306" s="99" t="s">
        <v>114</v>
      </c>
      <c r="F306" s="97">
        <v>1</v>
      </c>
      <c r="G306" s="97">
        <v>0</v>
      </c>
      <c r="H306" s="97">
        <v>0</v>
      </c>
      <c r="I306" s="97">
        <v>0</v>
      </c>
      <c r="J306" s="97">
        <v>0</v>
      </c>
      <c r="K306" s="97">
        <v>1</v>
      </c>
      <c r="L306" s="97" t="s">
        <v>166</v>
      </c>
      <c r="M306" t="s">
        <v>167</v>
      </c>
      <c r="N306" s="133">
        <v>5</v>
      </c>
    </row>
    <row r="307" spans="1:14" ht="15" customHeight="1" x14ac:dyDescent="0.2">
      <c r="A307" s="98">
        <v>41103</v>
      </c>
      <c r="B307" s="99">
        <v>306</v>
      </c>
      <c r="C307" s="100" t="s">
        <v>136</v>
      </c>
      <c r="D307" s="97">
        <v>0</v>
      </c>
      <c r="E307" s="99" t="s">
        <v>114</v>
      </c>
      <c r="F307" s="97">
        <v>1</v>
      </c>
      <c r="G307" s="97">
        <v>0</v>
      </c>
      <c r="H307" s="97">
        <v>0</v>
      </c>
      <c r="I307" s="97">
        <v>0</v>
      </c>
      <c r="J307" s="97">
        <v>0</v>
      </c>
      <c r="K307" s="97">
        <v>1</v>
      </c>
      <c r="L307" s="97" t="s">
        <v>166</v>
      </c>
      <c r="M307" t="s">
        <v>167</v>
      </c>
      <c r="N307" s="133">
        <v>6</v>
      </c>
    </row>
    <row r="308" spans="1:14" ht="15" customHeight="1" x14ac:dyDescent="0.2">
      <c r="A308" s="98">
        <v>41104</v>
      </c>
      <c r="B308" s="99">
        <v>307</v>
      </c>
      <c r="C308" s="100" t="s">
        <v>136</v>
      </c>
      <c r="D308" s="97">
        <v>0</v>
      </c>
      <c r="E308" s="99" t="s">
        <v>153</v>
      </c>
      <c r="F308" s="97">
        <v>0</v>
      </c>
      <c r="G308" s="97">
        <v>0</v>
      </c>
      <c r="H308" s="97">
        <v>0</v>
      </c>
      <c r="I308" s="97">
        <v>0</v>
      </c>
      <c r="J308" s="97">
        <v>0</v>
      </c>
      <c r="K308" s="97">
        <v>1</v>
      </c>
      <c r="L308" s="97" t="s">
        <v>168</v>
      </c>
      <c r="M308" t="s">
        <v>169</v>
      </c>
      <c r="N308" s="133">
        <v>7</v>
      </c>
    </row>
    <row r="309" spans="1:14" ht="15" customHeight="1" x14ac:dyDescent="0.2">
      <c r="A309" s="98">
        <v>41105</v>
      </c>
      <c r="B309" s="99">
        <v>308</v>
      </c>
      <c r="C309" s="100" t="s">
        <v>136</v>
      </c>
      <c r="D309" s="97">
        <v>0</v>
      </c>
      <c r="E309" s="99" t="s">
        <v>153</v>
      </c>
      <c r="F309" s="97">
        <v>0</v>
      </c>
      <c r="G309" s="97">
        <v>0</v>
      </c>
      <c r="H309" s="97">
        <v>0</v>
      </c>
      <c r="I309" s="97">
        <v>0</v>
      </c>
      <c r="J309" s="97">
        <v>0</v>
      </c>
      <c r="K309" s="97">
        <v>1</v>
      </c>
      <c r="L309" s="97" t="s">
        <v>168</v>
      </c>
      <c r="M309" t="s">
        <v>169</v>
      </c>
      <c r="N309" s="133">
        <v>1</v>
      </c>
    </row>
    <row r="310" spans="1:14" ht="15" customHeight="1" x14ac:dyDescent="0.2">
      <c r="A310" s="98">
        <v>41106</v>
      </c>
      <c r="B310" s="99">
        <v>309</v>
      </c>
      <c r="C310" s="100" t="s">
        <v>136</v>
      </c>
      <c r="D310" s="97">
        <v>0</v>
      </c>
      <c r="E310" s="99" t="s">
        <v>114</v>
      </c>
      <c r="F310" s="97">
        <v>1</v>
      </c>
      <c r="G310" s="97">
        <v>0</v>
      </c>
      <c r="H310" s="97">
        <v>0</v>
      </c>
      <c r="I310" s="97">
        <v>0</v>
      </c>
      <c r="J310" s="97">
        <v>0</v>
      </c>
      <c r="K310" s="97">
        <v>1</v>
      </c>
      <c r="L310" s="97" t="s">
        <v>166</v>
      </c>
      <c r="M310" t="s">
        <v>167</v>
      </c>
      <c r="N310" s="133">
        <v>2</v>
      </c>
    </row>
    <row r="311" spans="1:14" ht="15" customHeight="1" x14ac:dyDescent="0.2">
      <c r="A311" s="98">
        <v>41107</v>
      </c>
      <c r="B311" s="99">
        <v>310</v>
      </c>
      <c r="C311" s="100" t="s">
        <v>136</v>
      </c>
      <c r="D311" s="97">
        <v>0</v>
      </c>
      <c r="E311" s="99" t="s">
        <v>114</v>
      </c>
      <c r="F311" s="97">
        <v>1</v>
      </c>
      <c r="G311" s="97">
        <v>0</v>
      </c>
      <c r="H311" s="97">
        <v>0</v>
      </c>
      <c r="I311" s="97">
        <v>0</v>
      </c>
      <c r="J311" s="97">
        <v>0</v>
      </c>
      <c r="K311" s="97">
        <v>1</v>
      </c>
      <c r="L311" s="97" t="s">
        <v>166</v>
      </c>
      <c r="M311" t="s">
        <v>167</v>
      </c>
      <c r="N311" s="133">
        <v>3</v>
      </c>
    </row>
    <row r="312" spans="1:14" ht="15" customHeight="1" x14ac:dyDescent="0.2">
      <c r="A312" s="98">
        <v>41108</v>
      </c>
      <c r="B312" s="99">
        <v>311</v>
      </c>
      <c r="C312" s="100" t="s">
        <v>136</v>
      </c>
      <c r="D312" s="97">
        <v>0</v>
      </c>
      <c r="E312" s="99" t="s">
        <v>114</v>
      </c>
      <c r="F312" s="97">
        <v>1</v>
      </c>
      <c r="G312" s="97">
        <v>0</v>
      </c>
      <c r="H312" s="97">
        <v>0</v>
      </c>
      <c r="I312" s="97">
        <v>0</v>
      </c>
      <c r="J312" s="97">
        <v>0</v>
      </c>
      <c r="K312" s="97">
        <v>1</v>
      </c>
      <c r="L312" s="97" t="s">
        <v>166</v>
      </c>
      <c r="M312" t="s">
        <v>167</v>
      </c>
      <c r="N312" s="133">
        <v>4</v>
      </c>
    </row>
    <row r="313" spans="1:14" ht="15" customHeight="1" x14ac:dyDescent="0.2">
      <c r="A313" s="98">
        <v>41109</v>
      </c>
      <c r="B313" s="99">
        <v>312</v>
      </c>
      <c r="C313" s="100" t="s">
        <v>136</v>
      </c>
      <c r="D313" s="97">
        <v>0</v>
      </c>
      <c r="E313" s="99" t="s">
        <v>114</v>
      </c>
      <c r="F313" s="97">
        <v>1</v>
      </c>
      <c r="G313" s="97">
        <v>0</v>
      </c>
      <c r="H313" s="97">
        <v>0</v>
      </c>
      <c r="I313" s="97">
        <v>0</v>
      </c>
      <c r="J313" s="97">
        <v>0</v>
      </c>
      <c r="K313" s="97">
        <v>1</v>
      </c>
      <c r="L313" s="97" t="s">
        <v>166</v>
      </c>
      <c r="M313" t="s">
        <v>167</v>
      </c>
      <c r="N313" s="133">
        <v>5</v>
      </c>
    </row>
    <row r="314" spans="1:14" ht="15" customHeight="1" x14ac:dyDescent="0.2">
      <c r="A314" s="98">
        <v>41110</v>
      </c>
      <c r="B314" s="99">
        <v>313</v>
      </c>
      <c r="C314" s="100" t="s">
        <v>136</v>
      </c>
      <c r="D314" s="97">
        <v>0</v>
      </c>
      <c r="E314" s="99" t="s">
        <v>114</v>
      </c>
      <c r="F314" s="97">
        <v>1</v>
      </c>
      <c r="G314" s="97">
        <v>0</v>
      </c>
      <c r="H314" s="97">
        <v>0</v>
      </c>
      <c r="I314" s="97">
        <v>0</v>
      </c>
      <c r="J314" s="97">
        <v>0</v>
      </c>
      <c r="K314" s="97">
        <v>1</v>
      </c>
      <c r="L314" s="97" t="s">
        <v>166</v>
      </c>
      <c r="M314" t="s">
        <v>167</v>
      </c>
      <c r="N314" s="133">
        <v>6</v>
      </c>
    </row>
    <row r="315" spans="1:14" ht="15" customHeight="1" x14ac:dyDescent="0.2">
      <c r="A315" s="98">
        <v>41111</v>
      </c>
      <c r="B315" s="99">
        <v>314</v>
      </c>
      <c r="C315" s="100" t="s">
        <v>136</v>
      </c>
      <c r="D315" s="97">
        <v>0</v>
      </c>
      <c r="E315" s="99" t="s">
        <v>153</v>
      </c>
      <c r="F315" s="97">
        <v>0</v>
      </c>
      <c r="G315" s="97">
        <v>0</v>
      </c>
      <c r="H315" s="97">
        <v>0</v>
      </c>
      <c r="I315" s="97">
        <v>0</v>
      </c>
      <c r="J315" s="97">
        <v>0</v>
      </c>
      <c r="K315" s="97">
        <v>1</v>
      </c>
      <c r="L315" s="97" t="s">
        <v>168</v>
      </c>
      <c r="M315" t="s">
        <v>169</v>
      </c>
      <c r="N315" s="133">
        <v>7</v>
      </c>
    </row>
    <row r="316" spans="1:14" ht="15" customHeight="1" x14ac:dyDescent="0.2">
      <c r="A316" s="98">
        <v>41112</v>
      </c>
      <c r="B316" s="99">
        <v>315</v>
      </c>
      <c r="C316" s="100" t="s">
        <v>136</v>
      </c>
      <c r="D316" s="97">
        <v>0</v>
      </c>
      <c r="E316" s="99" t="s">
        <v>153</v>
      </c>
      <c r="F316" s="97">
        <v>0</v>
      </c>
      <c r="G316" s="97">
        <v>0</v>
      </c>
      <c r="H316" s="97">
        <v>0</v>
      </c>
      <c r="I316" s="97">
        <v>0</v>
      </c>
      <c r="J316" s="97">
        <v>0</v>
      </c>
      <c r="K316" s="97">
        <v>1</v>
      </c>
      <c r="L316" s="97" t="s">
        <v>168</v>
      </c>
      <c r="M316" t="s">
        <v>169</v>
      </c>
      <c r="N316" s="133">
        <v>1</v>
      </c>
    </row>
    <row r="317" spans="1:14" ht="15" customHeight="1" x14ac:dyDescent="0.2">
      <c r="A317" s="98">
        <v>41113</v>
      </c>
      <c r="B317" s="99">
        <v>316</v>
      </c>
      <c r="C317" s="100" t="s">
        <v>136</v>
      </c>
      <c r="D317" s="97">
        <v>0</v>
      </c>
      <c r="E317" s="99" t="s">
        <v>114</v>
      </c>
      <c r="F317" s="97">
        <v>1</v>
      </c>
      <c r="G317" s="97">
        <v>0</v>
      </c>
      <c r="H317" s="97">
        <v>0</v>
      </c>
      <c r="I317" s="97">
        <v>0</v>
      </c>
      <c r="J317" s="97">
        <v>0</v>
      </c>
      <c r="K317" s="97">
        <v>1</v>
      </c>
      <c r="L317" s="97" t="s">
        <v>166</v>
      </c>
      <c r="M317" t="s">
        <v>167</v>
      </c>
      <c r="N317" s="133">
        <v>2</v>
      </c>
    </row>
    <row r="318" spans="1:14" ht="15" customHeight="1" x14ac:dyDescent="0.2">
      <c r="A318" s="98">
        <v>41114</v>
      </c>
      <c r="B318" s="99">
        <v>317</v>
      </c>
      <c r="C318" s="100" t="s">
        <v>136</v>
      </c>
      <c r="D318" s="97">
        <v>0</v>
      </c>
      <c r="E318" s="99" t="s">
        <v>114</v>
      </c>
      <c r="F318" s="97">
        <v>1</v>
      </c>
      <c r="G318" s="97">
        <v>0</v>
      </c>
      <c r="H318" s="97">
        <v>0</v>
      </c>
      <c r="I318" s="97">
        <v>0</v>
      </c>
      <c r="J318" s="97">
        <v>0</v>
      </c>
      <c r="K318" s="97">
        <v>1</v>
      </c>
      <c r="L318" s="97" t="s">
        <v>166</v>
      </c>
      <c r="M318" t="s">
        <v>167</v>
      </c>
      <c r="N318" s="133">
        <v>3</v>
      </c>
    </row>
    <row r="319" spans="1:14" ht="15" customHeight="1" x14ac:dyDescent="0.2">
      <c r="A319" s="98">
        <v>41115</v>
      </c>
      <c r="B319" s="99">
        <v>318</v>
      </c>
      <c r="C319" s="100" t="s">
        <v>136</v>
      </c>
      <c r="D319" s="97">
        <v>0</v>
      </c>
      <c r="E319" s="99" t="s">
        <v>114</v>
      </c>
      <c r="F319" s="97">
        <v>1</v>
      </c>
      <c r="G319" s="97">
        <v>0</v>
      </c>
      <c r="H319" s="97">
        <v>0</v>
      </c>
      <c r="I319" s="97">
        <v>0</v>
      </c>
      <c r="J319" s="97">
        <v>0</v>
      </c>
      <c r="K319" s="97">
        <v>1</v>
      </c>
      <c r="L319" s="97" t="s">
        <v>166</v>
      </c>
      <c r="M319" t="s">
        <v>167</v>
      </c>
      <c r="N319" s="133">
        <v>4</v>
      </c>
    </row>
    <row r="320" spans="1:14" ht="15" customHeight="1" x14ac:dyDescent="0.2">
      <c r="A320" s="98">
        <v>41116</v>
      </c>
      <c r="B320" s="99">
        <v>319</v>
      </c>
      <c r="C320" s="100" t="s">
        <v>136</v>
      </c>
      <c r="D320" s="97">
        <v>0</v>
      </c>
      <c r="E320" s="99" t="s">
        <v>114</v>
      </c>
      <c r="F320" s="97">
        <v>1</v>
      </c>
      <c r="G320" s="97">
        <v>0</v>
      </c>
      <c r="H320" s="97">
        <v>0</v>
      </c>
      <c r="I320" s="97">
        <v>0</v>
      </c>
      <c r="J320" s="97">
        <v>0</v>
      </c>
      <c r="K320" s="97">
        <v>1</v>
      </c>
      <c r="L320" s="97" t="s">
        <v>166</v>
      </c>
      <c r="M320" t="s">
        <v>167</v>
      </c>
      <c r="N320" s="133">
        <v>5</v>
      </c>
    </row>
    <row r="321" spans="1:14" ht="15" customHeight="1" x14ac:dyDescent="0.2">
      <c r="A321" s="98">
        <v>41117</v>
      </c>
      <c r="B321" s="99">
        <v>320</v>
      </c>
      <c r="C321" s="100" t="s">
        <v>136</v>
      </c>
      <c r="D321" s="97">
        <v>0</v>
      </c>
      <c r="E321" s="99" t="s">
        <v>114</v>
      </c>
      <c r="F321" s="97">
        <v>1</v>
      </c>
      <c r="G321" s="97">
        <v>0</v>
      </c>
      <c r="H321" s="97">
        <v>0</v>
      </c>
      <c r="I321" s="97">
        <v>0</v>
      </c>
      <c r="J321" s="97">
        <v>0</v>
      </c>
      <c r="K321" s="97">
        <v>1</v>
      </c>
      <c r="L321" s="97" t="s">
        <v>166</v>
      </c>
      <c r="M321" t="s">
        <v>167</v>
      </c>
      <c r="N321" s="133">
        <v>6</v>
      </c>
    </row>
    <row r="322" spans="1:14" ht="15" customHeight="1" x14ac:dyDescent="0.2">
      <c r="A322" s="98">
        <v>41118</v>
      </c>
      <c r="B322" s="99">
        <v>321</v>
      </c>
      <c r="C322" s="100" t="s">
        <v>136</v>
      </c>
      <c r="D322" s="97">
        <v>0</v>
      </c>
      <c r="E322" s="99" t="s">
        <v>153</v>
      </c>
      <c r="F322" s="97">
        <v>0</v>
      </c>
      <c r="G322" s="97">
        <v>0</v>
      </c>
      <c r="H322" s="97">
        <v>0</v>
      </c>
      <c r="I322" s="97">
        <v>0</v>
      </c>
      <c r="J322" s="97">
        <v>0</v>
      </c>
      <c r="K322" s="97">
        <v>1</v>
      </c>
      <c r="L322" s="97" t="s">
        <v>168</v>
      </c>
      <c r="M322" t="s">
        <v>169</v>
      </c>
      <c r="N322" s="133">
        <v>7</v>
      </c>
    </row>
    <row r="323" spans="1:14" ht="15" customHeight="1" x14ac:dyDescent="0.2">
      <c r="A323" s="98">
        <v>41119</v>
      </c>
      <c r="B323" s="99">
        <v>322</v>
      </c>
      <c r="C323" s="100" t="s">
        <v>136</v>
      </c>
      <c r="D323" s="97">
        <v>0</v>
      </c>
      <c r="E323" s="99" t="s">
        <v>153</v>
      </c>
      <c r="F323" s="97">
        <v>0</v>
      </c>
      <c r="G323" s="97">
        <v>0</v>
      </c>
      <c r="H323" s="97">
        <v>0</v>
      </c>
      <c r="I323" s="97">
        <v>0</v>
      </c>
      <c r="J323" s="97">
        <v>0</v>
      </c>
      <c r="K323" s="97">
        <v>1</v>
      </c>
      <c r="L323" s="97" t="s">
        <v>168</v>
      </c>
      <c r="M323" t="s">
        <v>169</v>
      </c>
      <c r="N323" s="133">
        <v>1</v>
      </c>
    </row>
    <row r="324" spans="1:14" ht="15" customHeight="1" x14ac:dyDescent="0.2">
      <c r="A324" s="98">
        <v>41120</v>
      </c>
      <c r="B324" s="99">
        <v>323</v>
      </c>
      <c r="C324" s="100" t="s">
        <v>136</v>
      </c>
      <c r="D324" s="97">
        <v>0</v>
      </c>
      <c r="E324" s="99" t="s">
        <v>114</v>
      </c>
      <c r="F324" s="97">
        <v>1</v>
      </c>
      <c r="G324" s="97">
        <v>0</v>
      </c>
      <c r="H324" s="97">
        <v>0</v>
      </c>
      <c r="I324" s="97">
        <v>0</v>
      </c>
      <c r="J324" s="97">
        <v>0</v>
      </c>
      <c r="K324" s="97">
        <v>1</v>
      </c>
      <c r="L324" s="97" t="s">
        <v>166</v>
      </c>
      <c r="M324" t="s">
        <v>167</v>
      </c>
      <c r="N324" s="133">
        <v>2</v>
      </c>
    </row>
    <row r="325" spans="1:14" ht="15" customHeight="1" x14ac:dyDescent="0.2">
      <c r="A325" s="98">
        <v>41121</v>
      </c>
      <c r="B325" s="99">
        <v>324</v>
      </c>
      <c r="C325" s="100" t="s">
        <v>136</v>
      </c>
      <c r="D325" s="97">
        <v>0</v>
      </c>
      <c r="E325" s="99" t="s">
        <v>114</v>
      </c>
      <c r="F325" s="97">
        <v>1</v>
      </c>
      <c r="G325" s="97">
        <v>0</v>
      </c>
      <c r="H325" s="97">
        <v>0</v>
      </c>
      <c r="I325" s="97">
        <v>0</v>
      </c>
      <c r="J325" s="97">
        <v>0</v>
      </c>
      <c r="K325" s="97">
        <v>1</v>
      </c>
      <c r="L325" s="97" t="s">
        <v>166</v>
      </c>
      <c r="M325" t="s">
        <v>167</v>
      </c>
      <c r="N325" s="133">
        <v>3</v>
      </c>
    </row>
    <row r="326" spans="1:14" ht="15" customHeight="1" x14ac:dyDescent="0.2">
      <c r="A326" s="98">
        <v>41122</v>
      </c>
      <c r="B326" s="99">
        <v>325</v>
      </c>
      <c r="C326" s="100" t="s">
        <v>136</v>
      </c>
      <c r="D326" s="97">
        <v>0</v>
      </c>
      <c r="E326" s="99" t="s">
        <v>114</v>
      </c>
      <c r="F326" s="97">
        <v>1</v>
      </c>
      <c r="G326" s="97">
        <v>0</v>
      </c>
      <c r="H326" s="97">
        <v>0</v>
      </c>
      <c r="I326" s="97">
        <v>0</v>
      </c>
      <c r="J326" s="97">
        <v>0</v>
      </c>
      <c r="K326" s="97">
        <v>1</v>
      </c>
      <c r="L326" s="97" t="s">
        <v>166</v>
      </c>
      <c r="M326" t="s">
        <v>167</v>
      </c>
      <c r="N326" s="133">
        <v>4</v>
      </c>
    </row>
    <row r="327" spans="1:14" ht="15" customHeight="1" x14ac:dyDescent="0.2">
      <c r="A327" s="98">
        <v>41123</v>
      </c>
      <c r="B327" s="99">
        <v>326</v>
      </c>
      <c r="C327" s="100" t="s">
        <v>136</v>
      </c>
      <c r="D327" s="97">
        <v>0</v>
      </c>
      <c r="E327" s="99" t="s">
        <v>114</v>
      </c>
      <c r="F327" s="97">
        <v>1</v>
      </c>
      <c r="G327" s="97">
        <v>0</v>
      </c>
      <c r="H327" s="97">
        <v>0</v>
      </c>
      <c r="I327" s="97">
        <v>0</v>
      </c>
      <c r="J327" s="97">
        <v>0</v>
      </c>
      <c r="K327" s="97">
        <v>1</v>
      </c>
      <c r="L327" s="97" t="s">
        <v>166</v>
      </c>
      <c r="M327" t="s">
        <v>167</v>
      </c>
      <c r="N327" s="133">
        <v>5</v>
      </c>
    </row>
    <row r="328" spans="1:14" ht="15" customHeight="1" x14ac:dyDescent="0.2">
      <c r="A328" s="98">
        <v>41124</v>
      </c>
      <c r="B328" s="99">
        <v>327</v>
      </c>
      <c r="C328" s="100" t="s">
        <v>136</v>
      </c>
      <c r="D328" s="97">
        <v>0</v>
      </c>
      <c r="E328" s="99" t="s">
        <v>114</v>
      </c>
      <c r="F328" s="97">
        <v>1</v>
      </c>
      <c r="G328" s="97">
        <v>0</v>
      </c>
      <c r="H328" s="97">
        <v>0</v>
      </c>
      <c r="I328" s="97">
        <v>0</v>
      </c>
      <c r="J328" s="97">
        <v>0</v>
      </c>
      <c r="K328" s="97">
        <v>1</v>
      </c>
      <c r="L328" s="97" t="s">
        <v>166</v>
      </c>
      <c r="M328" t="s">
        <v>167</v>
      </c>
      <c r="N328" s="133">
        <v>6</v>
      </c>
    </row>
    <row r="329" spans="1:14" ht="15" customHeight="1" x14ac:dyDescent="0.2">
      <c r="A329" s="98">
        <v>41125</v>
      </c>
      <c r="B329" s="99">
        <v>328</v>
      </c>
      <c r="C329" s="100" t="s">
        <v>136</v>
      </c>
      <c r="D329" s="97">
        <v>0</v>
      </c>
      <c r="E329" s="99" t="s">
        <v>153</v>
      </c>
      <c r="F329" s="97">
        <v>0</v>
      </c>
      <c r="G329" s="97">
        <v>0</v>
      </c>
      <c r="H329" s="97">
        <v>0</v>
      </c>
      <c r="I329" s="97">
        <v>0</v>
      </c>
      <c r="J329" s="97">
        <v>0</v>
      </c>
      <c r="K329" s="97">
        <v>1</v>
      </c>
      <c r="L329" s="97" t="s">
        <v>168</v>
      </c>
      <c r="M329" t="s">
        <v>169</v>
      </c>
      <c r="N329" s="133">
        <v>7</v>
      </c>
    </row>
    <row r="330" spans="1:14" ht="15" customHeight="1" x14ac:dyDescent="0.2">
      <c r="A330" s="98">
        <v>41126</v>
      </c>
      <c r="B330" s="99">
        <v>329</v>
      </c>
      <c r="C330" s="100" t="s">
        <v>136</v>
      </c>
      <c r="D330" s="97">
        <v>0</v>
      </c>
      <c r="E330" s="99" t="s">
        <v>153</v>
      </c>
      <c r="F330" s="97">
        <v>0</v>
      </c>
      <c r="G330" s="97">
        <v>0</v>
      </c>
      <c r="H330" s="97">
        <v>0</v>
      </c>
      <c r="I330" s="97">
        <v>0</v>
      </c>
      <c r="J330" s="97">
        <v>0</v>
      </c>
      <c r="K330" s="97">
        <v>1</v>
      </c>
      <c r="L330" s="97" t="s">
        <v>168</v>
      </c>
      <c r="M330" t="s">
        <v>169</v>
      </c>
      <c r="N330" s="133">
        <v>1</v>
      </c>
    </row>
    <row r="331" spans="1:14" ht="15" customHeight="1" x14ac:dyDescent="0.2">
      <c r="A331" s="98">
        <v>41127</v>
      </c>
      <c r="B331" s="99">
        <v>330</v>
      </c>
      <c r="C331" s="100" t="s">
        <v>136</v>
      </c>
      <c r="D331" s="97">
        <v>0</v>
      </c>
      <c r="E331" s="99" t="s">
        <v>114</v>
      </c>
      <c r="F331" s="97">
        <v>1</v>
      </c>
      <c r="G331" s="97">
        <v>0</v>
      </c>
      <c r="H331" s="97">
        <v>0</v>
      </c>
      <c r="I331" s="97">
        <v>0</v>
      </c>
      <c r="J331" s="97">
        <v>0</v>
      </c>
      <c r="K331" s="97">
        <v>1</v>
      </c>
      <c r="L331" s="97" t="s">
        <v>166</v>
      </c>
      <c r="M331" t="s">
        <v>167</v>
      </c>
      <c r="N331" s="133">
        <v>2</v>
      </c>
    </row>
    <row r="332" spans="1:14" ht="15" customHeight="1" x14ac:dyDescent="0.2">
      <c r="A332" s="98">
        <v>41128</v>
      </c>
      <c r="B332" s="99">
        <v>331</v>
      </c>
      <c r="C332" s="100" t="s">
        <v>136</v>
      </c>
      <c r="D332" s="97">
        <v>0</v>
      </c>
      <c r="E332" s="99" t="s">
        <v>114</v>
      </c>
      <c r="F332" s="97">
        <v>1</v>
      </c>
      <c r="G332" s="97">
        <v>0</v>
      </c>
      <c r="H332" s="97">
        <v>0</v>
      </c>
      <c r="I332" s="97">
        <v>0</v>
      </c>
      <c r="J332" s="97">
        <v>0</v>
      </c>
      <c r="K332" s="97">
        <v>1</v>
      </c>
      <c r="L332" s="97" t="s">
        <v>166</v>
      </c>
      <c r="M332" t="s">
        <v>167</v>
      </c>
      <c r="N332" s="133">
        <v>3</v>
      </c>
    </row>
    <row r="333" spans="1:14" ht="15" customHeight="1" x14ac:dyDescent="0.2">
      <c r="A333" s="98">
        <v>41129</v>
      </c>
      <c r="B333" s="99">
        <v>332</v>
      </c>
      <c r="C333" s="100" t="s">
        <v>136</v>
      </c>
      <c r="D333" s="97">
        <v>0</v>
      </c>
      <c r="E333" s="99" t="s">
        <v>114</v>
      </c>
      <c r="F333" s="97">
        <v>1</v>
      </c>
      <c r="G333" s="97">
        <v>0</v>
      </c>
      <c r="H333" s="97">
        <v>0</v>
      </c>
      <c r="I333" s="97">
        <v>0</v>
      </c>
      <c r="J333" s="97">
        <v>0</v>
      </c>
      <c r="K333" s="97">
        <v>1</v>
      </c>
      <c r="L333" s="97" t="s">
        <v>166</v>
      </c>
      <c r="M333" t="s">
        <v>167</v>
      </c>
      <c r="N333" s="133">
        <v>4</v>
      </c>
    </row>
    <row r="334" spans="1:14" ht="15" customHeight="1" x14ac:dyDescent="0.2">
      <c r="A334" s="98">
        <v>41130</v>
      </c>
      <c r="B334" s="99">
        <v>333</v>
      </c>
      <c r="C334" s="100" t="s">
        <v>136</v>
      </c>
      <c r="D334" s="97">
        <v>0</v>
      </c>
      <c r="E334" s="99" t="s">
        <v>114</v>
      </c>
      <c r="F334" s="97">
        <v>1</v>
      </c>
      <c r="G334" s="97">
        <v>0</v>
      </c>
      <c r="H334" s="97">
        <v>0</v>
      </c>
      <c r="I334" s="97">
        <v>0</v>
      </c>
      <c r="J334" s="97">
        <v>0</v>
      </c>
      <c r="K334" s="97">
        <v>1</v>
      </c>
      <c r="L334" s="97" t="s">
        <v>166</v>
      </c>
      <c r="M334" t="s">
        <v>167</v>
      </c>
      <c r="N334" s="133">
        <v>5</v>
      </c>
    </row>
    <row r="335" spans="1:14" ht="15" customHeight="1" x14ac:dyDescent="0.2">
      <c r="A335" s="98">
        <v>41131</v>
      </c>
      <c r="B335" s="99">
        <v>334</v>
      </c>
      <c r="C335" s="100" t="s">
        <v>136</v>
      </c>
      <c r="D335" s="97">
        <v>0</v>
      </c>
      <c r="E335" s="99" t="s">
        <v>114</v>
      </c>
      <c r="F335" s="97">
        <v>1</v>
      </c>
      <c r="G335" s="97">
        <v>0</v>
      </c>
      <c r="H335" s="97">
        <v>0</v>
      </c>
      <c r="I335" s="97">
        <v>0</v>
      </c>
      <c r="J335" s="97">
        <v>0</v>
      </c>
      <c r="K335" s="97">
        <v>1</v>
      </c>
      <c r="L335" s="97" t="s">
        <v>166</v>
      </c>
      <c r="M335" t="s">
        <v>167</v>
      </c>
      <c r="N335" s="133">
        <v>6</v>
      </c>
    </row>
    <row r="336" spans="1:14" ht="15" customHeight="1" x14ac:dyDescent="0.2">
      <c r="A336" s="98">
        <v>41132</v>
      </c>
      <c r="B336" s="99">
        <v>335</v>
      </c>
      <c r="C336" s="100" t="s">
        <v>136</v>
      </c>
      <c r="D336" s="97">
        <v>0</v>
      </c>
      <c r="E336" s="99" t="s">
        <v>153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1</v>
      </c>
      <c r="L336" s="97" t="s">
        <v>168</v>
      </c>
      <c r="M336" t="s">
        <v>169</v>
      </c>
      <c r="N336" s="133">
        <v>7</v>
      </c>
    </row>
    <row r="337" spans="1:14" ht="15" customHeight="1" x14ac:dyDescent="0.2">
      <c r="A337" s="98">
        <v>41133</v>
      </c>
      <c r="B337" s="99">
        <v>336</v>
      </c>
      <c r="C337" s="100" t="s">
        <v>136</v>
      </c>
      <c r="D337" s="97">
        <v>0</v>
      </c>
      <c r="E337" s="99" t="s">
        <v>153</v>
      </c>
      <c r="F337" s="97">
        <v>0</v>
      </c>
      <c r="G337" s="97">
        <v>0</v>
      </c>
      <c r="H337" s="97">
        <v>0</v>
      </c>
      <c r="I337" s="97">
        <v>0</v>
      </c>
      <c r="J337" s="97">
        <v>0</v>
      </c>
      <c r="K337" s="97">
        <v>1</v>
      </c>
      <c r="L337" s="97" t="s">
        <v>168</v>
      </c>
      <c r="M337" t="s">
        <v>169</v>
      </c>
      <c r="N337" s="133">
        <v>1</v>
      </c>
    </row>
    <row r="338" spans="1:14" ht="15" customHeight="1" x14ac:dyDescent="0.2">
      <c r="A338" s="98">
        <v>41134</v>
      </c>
      <c r="B338" s="99">
        <v>337</v>
      </c>
      <c r="C338" s="100" t="s">
        <v>136</v>
      </c>
      <c r="D338" s="97">
        <v>0</v>
      </c>
      <c r="E338" s="99" t="s">
        <v>114</v>
      </c>
      <c r="F338" s="97">
        <v>1</v>
      </c>
      <c r="G338" s="97">
        <v>0</v>
      </c>
      <c r="H338" s="97">
        <v>0</v>
      </c>
      <c r="I338" s="97">
        <v>0</v>
      </c>
      <c r="J338" s="97">
        <v>0</v>
      </c>
      <c r="K338" s="97">
        <v>1</v>
      </c>
      <c r="L338" s="97" t="s">
        <v>166</v>
      </c>
      <c r="M338" t="s">
        <v>167</v>
      </c>
      <c r="N338" s="133">
        <v>2</v>
      </c>
    </row>
    <row r="339" spans="1:14" ht="15" customHeight="1" x14ac:dyDescent="0.2">
      <c r="A339" s="98">
        <v>41135</v>
      </c>
      <c r="B339" s="99">
        <v>338</v>
      </c>
      <c r="C339" s="100" t="s">
        <v>136</v>
      </c>
      <c r="D339" s="97">
        <v>0</v>
      </c>
      <c r="E339" s="99" t="s">
        <v>114</v>
      </c>
      <c r="F339" s="97">
        <v>1</v>
      </c>
      <c r="G339" s="97">
        <v>0</v>
      </c>
      <c r="H339" s="97">
        <v>0</v>
      </c>
      <c r="I339" s="97">
        <v>0</v>
      </c>
      <c r="J339" s="97">
        <v>0</v>
      </c>
      <c r="K339" s="97">
        <v>1</v>
      </c>
      <c r="L339" s="97" t="s">
        <v>166</v>
      </c>
      <c r="M339" t="s">
        <v>167</v>
      </c>
      <c r="N339" s="133">
        <v>3</v>
      </c>
    </row>
    <row r="340" spans="1:14" ht="15" customHeight="1" x14ac:dyDescent="0.2">
      <c r="A340" s="98">
        <v>41136</v>
      </c>
      <c r="B340" s="99">
        <v>339</v>
      </c>
      <c r="C340" s="100" t="s">
        <v>136</v>
      </c>
      <c r="D340" s="97">
        <v>0</v>
      </c>
      <c r="E340" s="119" t="s">
        <v>115</v>
      </c>
      <c r="F340" s="97">
        <v>0</v>
      </c>
      <c r="G340" s="97">
        <v>1</v>
      </c>
      <c r="H340" s="97">
        <v>0</v>
      </c>
      <c r="I340" s="97">
        <v>1</v>
      </c>
      <c r="J340" s="97">
        <v>0</v>
      </c>
      <c r="K340" s="97">
        <v>1</v>
      </c>
      <c r="L340" s="97" t="s">
        <v>164</v>
      </c>
      <c r="M340" t="s">
        <v>165</v>
      </c>
      <c r="N340" s="133">
        <v>4</v>
      </c>
    </row>
    <row r="341" spans="1:14" ht="15" customHeight="1" x14ac:dyDescent="0.2">
      <c r="A341" s="98">
        <v>41137</v>
      </c>
      <c r="B341" s="99">
        <v>340</v>
      </c>
      <c r="C341" s="100" t="s">
        <v>136</v>
      </c>
      <c r="D341" s="97">
        <v>0</v>
      </c>
      <c r="E341" s="99" t="s">
        <v>114</v>
      </c>
      <c r="F341" s="97">
        <v>1</v>
      </c>
      <c r="G341" s="97">
        <v>0</v>
      </c>
      <c r="H341" s="97">
        <v>0</v>
      </c>
      <c r="I341" s="97">
        <v>0</v>
      </c>
      <c r="J341" s="97">
        <v>0</v>
      </c>
      <c r="K341" s="97">
        <v>1</v>
      </c>
      <c r="L341" s="97" t="s">
        <v>166</v>
      </c>
      <c r="M341" t="s">
        <v>167</v>
      </c>
      <c r="N341" s="133">
        <v>5</v>
      </c>
    </row>
    <row r="342" spans="1:14" ht="15" customHeight="1" x14ac:dyDescent="0.2">
      <c r="A342" s="98">
        <v>41138</v>
      </c>
      <c r="B342" s="99">
        <v>341</v>
      </c>
      <c r="C342" s="100" t="s">
        <v>136</v>
      </c>
      <c r="D342" s="97">
        <v>0</v>
      </c>
      <c r="E342" s="99" t="s">
        <v>114</v>
      </c>
      <c r="F342" s="97">
        <v>1</v>
      </c>
      <c r="G342" s="97">
        <v>0</v>
      </c>
      <c r="H342" s="97">
        <v>0</v>
      </c>
      <c r="I342" s="97">
        <v>0</v>
      </c>
      <c r="J342" s="97">
        <v>0</v>
      </c>
      <c r="K342" s="97">
        <v>1</v>
      </c>
      <c r="L342" s="97" t="s">
        <v>166</v>
      </c>
      <c r="M342" t="s">
        <v>167</v>
      </c>
      <c r="N342" s="133">
        <v>6</v>
      </c>
    </row>
    <row r="343" spans="1:14" ht="15" customHeight="1" x14ac:dyDescent="0.2">
      <c r="A343" s="98">
        <v>41139</v>
      </c>
      <c r="B343" s="99">
        <v>342</v>
      </c>
      <c r="C343" s="100" t="s">
        <v>136</v>
      </c>
      <c r="D343" s="97">
        <v>0</v>
      </c>
      <c r="E343" s="99" t="s">
        <v>153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1</v>
      </c>
      <c r="L343" s="97" t="s">
        <v>168</v>
      </c>
      <c r="M343" t="s">
        <v>169</v>
      </c>
      <c r="N343" s="133">
        <v>7</v>
      </c>
    </row>
    <row r="344" spans="1:14" ht="15" customHeight="1" x14ac:dyDescent="0.2">
      <c r="A344" s="98">
        <v>41140</v>
      </c>
      <c r="B344" s="99">
        <v>343</v>
      </c>
      <c r="C344" s="100" t="s">
        <v>136</v>
      </c>
      <c r="D344" s="97">
        <v>0</v>
      </c>
      <c r="E344" s="99" t="s">
        <v>153</v>
      </c>
      <c r="F344" s="97">
        <v>0</v>
      </c>
      <c r="G344" s="97">
        <v>0</v>
      </c>
      <c r="H344" s="97">
        <v>0</v>
      </c>
      <c r="I344" s="97">
        <v>0</v>
      </c>
      <c r="J344" s="97">
        <v>0</v>
      </c>
      <c r="K344" s="97">
        <v>1</v>
      </c>
      <c r="L344" s="97" t="s">
        <v>168</v>
      </c>
      <c r="M344" t="s">
        <v>169</v>
      </c>
      <c r="N344" s="133">
        <v>1</v>
      </c>
    </row>
    <row r="345" spans="1:14" ht="15" customHeight="1" x14ac:dyDescent="0.2">
      <c r="A345" s="98">
        <v>41141</v>
      </c>
      <c r="B345" s="99">
        <v>344</v>
      </c>
      <c r="C345" s="100" t="s">
        <v>136</v>
      </c>
      <c r="D345" s="97">
        <v>0</v>
      </c>
      <c r="E345" s="99" t="s">
        <v>114</v>
      </c>
      <c r="F345" s="97">
        <v>1</v>
      </c>
      <c r="G345" s="97">
        <v>0</v>
      </c>
      <c r="H345" s="97">
        <v>0</v>
      </c>
      <c r="I345" s="97">
        <v>0</v>
      </c>
      <c r="J345" s="97">
        <v>0</v>
      </c>
      <c r="K345" s="97">
        <v>1</v>
      </c>
      <c r="L345" s="97" t="s">
        <v>166</v>
      </c>
      <c r="M345" t="s">
        <v>167</v>
      </c>
      <c r="N345" s="133">
        <v>2</v>
      </c>
    </row>
    <row r="346" spans="1:14" ht="15" customHeight="1" x14ac:dyDescent="0.2">
      <c r="A346" s="98">
        <v>41142</v>
      </c>
      <c r="B346" s="99">
        <v>345</v>
      </c>
      <c r="C346" s="100" t="s">
        <v>136</v>
      </c>
      <c r="D346" s="97">
        <v>0</v>
      </c>
      <c r="E346" s="99" t="s">
        <v>114</v>
      </c>
      <c r="F346" s="97">
        <v>1</v>
      </c>
      <c r="G346" s="97">
        <v>0</v>
      </c>
      <c r="H346" s="97">
        <v>0</v>
      </c>
      <c r="I346" s="97">
        <v>0</v>
      </c>
      <c r="J346" s="97">
        <v>0</v>
      </c>
      <c r="K346" s="97">
        <v>1</v>
      </c>
      <c r="L346" s="97" t="s">
        <v>166</v>
      </c>
      <c r="M346" t="s">
        <v>167</v>
      </c>
      <c r="N346" s="133">
        <v>3</v>
      </c>
    </row>
    <row r="347" spans="1:14" ht="15" customHeight="1" x14ac:dyDescent="0.2">
      <c r="A347" s="98">
        <v>41143</v>
      </c>
      <c r="B347" s="99">
        <v>346</v>
      </c>
      <c r="C347" s="100" t="s">
        <v>136</v>
      </c>
      <c r="D347" s="97">
        <v>0</v>
      </c>
      <c r="E347" s="99" t="s">
        <v>114</v>
      </c>
      <c r="F347" s="97">
        <v>1</v>
      </c>
      <c r="G347" s="97">
        <v>0</v>
      </c>
      <c r="H347" s="97">
        <v>0</v>
      </c>
      <c r="I347" s="97">
        <v>0</v>
      </c>
      <c r="J347" s="97">
        <v>0</v>
      </c>
      <c r="K347" s="97">
        <v>1</v>
      </c>
      <c r="L347" s="97" t="s">
        <v>166</v>
      </c>
      <c r="M347" t="s">
        <v>167</v>
      </c>
      <c r="N347" s="133">
        <v>4</v>
      </c>
    </row>
    <row r="348" spans="1:14" ht="15" customHeight="1" x14ac:dyDescent="0.2">
      <c r="A348" s="98">
        <v>41144</v>
      </c>
      <c r="B348" s="99">
        <v>347</v>
      </c>
      <c r="C348" s="100" t="s">
        <v>136</v>
      </c>
      <c r="D348" s="97">
        <v>0</v>
      </c>
      <c r="E348" s="99" t="s">
        <v>114</v>
      </c>
      <c r="F348" s="97">
        <v>1</v>
      </c>
      <c r="G348" s="97">
        <v>0</v>
      </c>
      <c r="H348" s="97">
        <v>0</v>
      </c>
      <c r="I348" s="97">
        <v>0</v>
      </c>
      <c r="J348" s="97">
        <v>0</v>
      </c>
      <c r="K348" s="97">
        <v>1</v>
      </c>
      <c r="L348" s="97" t="s">
        <v>166</v>
      </c>
      <c r="M348" t="s">
        <v>167</v>
      </c>
      <c r="N348" s="133">
        <v>5</v>
      </c>
    </row>
    <row r="349" spans="1:14" ht="15" customHeight="1" x14ac:dyDescent="0.2">
      <c r="A349" s="98">
        <v>41145</v>
      </c>
      <c r="B349" s="99">
        <v>348</v>
      </c>
      <c r="C349" s="100" t="s">
        <v>136</v>
      </c>
      <c r="D349" s="97">
        <v>0</v>
      </c>
      <c r="E349" s="99" t="s">
        <v>114</v>
      </c>
      <c r="F349" s="97">
        <v>1</v>
      </c>
      <c r="G349" s="97">
        <v>0</v>
      </c>
      <c r="H349" s="97">
        <v>0</v>
      </c>
      <c r="I349" s="97">
        <v>0</v>
      </c>
      <c r="J349" s="97">
        <v>0</v>
      </c>
      <c r="K349" s="97">
        <v>1</v>
      </c>
      <c r="L349" s="97" t="s">
        <v>166</v>
      </c>
      <c r="M349" t="s">
        <v>167</v>
      </c>
      <c r="N349" s="133">
        <v>6</v>
      </c>
    </row>
    <row r="350" spans="1:14" ht="15" customHeight="1" x14ac:dyDescent="0.2">
      <c r="A350" s="98">
        <v>41146</v>
      </c>
      <c r="B350" s="99">
        <v>349</v>
      </c>
      <c r="C350" s="100" t="s">
        <v>136</v>
      </c>
      <c r="D350" s="97">
        <v>0</v>
      </c>
      <c r="E350" s="99" t="s">
        <v>153</v>
      </c>
      <c r="F350" s="97">
        <v>0</v>
      </c>
      <c r="G350" s="97">
        <v>0</v>
      </c>
      <c r="H350" s="97">
        <v>0</v>
      </c>
      <c r="I350" s="97">
        <v>0</v>
      </c>
      <c r="J350" s="97">
        <v>0</v>
      </c>
      <c r="K350" s="97">
        <v>1</v>
      </c>
      <c r="L350" s="97" t="s">
        <v>168</v>
      </c>
      <c r="M350" t="s">
        <v>169</v>
      </c>
      <c r="N350" s="133">
        <v>7</v>
      </c>
    </row>
    <row r="351" spans="1:14" ht="15" customHeight="1" x14ac:dyDescent="0.2">
      <c r="A351" s="98">
        <v>41147</v>
      </c>
      <c r="B351" s="99">
        <v>350</v>
      </c>
      <c r="C351" s="100" t="s">
        <v>136</v>
      </c>
      <c r="D351" s="97">
        <v>0</v>
      </c>
      <c r="E351" s="99" t="s">
        <v>153</v>
      </c>
      <c r="F351" s="97">
        <v>0</v>
      </c>
      <c r="G351" s="97">
        <v>0</v>
      </c>
      <c r="H351" s="97">
        <v>0</v>
      </c>
      <c r="I351" s="97">
        <v>0</v>
      </c>
      <c r="J351" s="97">
        <v>0</v>
      </c>
      <c r="K351" s="97">
        <v>1</v>
      </c>
      <c r="L351" s="97" t="s">
        <v>168</v>
      </c>
      <c r="M351" t="s">
        <v>169</v>
      </c>
      <c r="N351" s="133">
        <v>1</v>
      </c>
    </row>
    <row r="352" spans="1:14" ht="15" customHeight="1" x14ac:dyDescent="0.2">
      <c r="A352" s="98">
        <v>41148</v>
      </c>
      <c r="B352" s="99">
        <v>351</v>
      </c>
      <c r="C352" s="100" t="s">
        <v>136</v>
      </c>
      <c r="D352" s="97">
        <v>0</v>
      </c>
      <c r="E352" s="99" t="s">
        <v>114</v>
      </c>
      <c r="F352" s="97">
        <v>1</v>
      </c>
      <c r="G352" s="97">
        <v>0</v>
      </c>
      <c r="H352" s="97">
        <v>0</v>
      </c>
      <c r="I352" s="97">
        <v>0</v>
      </c>
      <c r="J352" s="97">
        <v>0</v>
      </c>
      <c r="K352" s="97">
        <v>1</v>
      </c>
      <c r="L352" s="97" t="s">
        <v>166</v>
      </c>
      <c r="M352" t="s">
        <v>167</v>
      </c>
      <c r="N352" s="133">
        <v>2</v>
      </c>
    </row>
    <row r="353" spans="1:14" ht="15" customHeight="1" x14ac:dyDescent="0.2">
      <c r="A353" s="98">
        <v>41149</v>
      </c>
      <c r="B353" s="99">
        <v>352</v>
      </c>
      <c r="C353" s="100" t="s">
        <v>136</v>
      </c>
      <c r="D353" s="97">
        <v>0</v>
      </c>
      <c r="E353" s="99" t="s">
        <v>114</v>
      </c>
      <c r="F353" s="97">
        <v>1</v>
      </c>
      <c r="G353" s="97">
        <v>0</v>
      </c>
      <c r="H353" s="97">
        <v>0</v>
      </c>
      <c r="I353" s="97">
        <v>0</v>
      </c>
      <c r="J353" s="97">
        <v>0</v>
      </c>
      <c r="K353" s="97">
        <v>1</v>
      </c>
      <c r="L353" s="97" t="s">
        <v>166</v>
      </c>
      <c r="M353" t="s">
        <v>167</v>
      </c>
      <c r="N353" s="133">
        <v>3</v>
      </c>
    </row>
    <row r="354" spans="1:14" ht="15" customHeight="1" x14ac:dyDescent="0.2">
      <c r="A354" s="98">
        <v>41150</v>
      </c>
      <c r="B354" s="99">
        <v>353</v>
      </c>
      <c r="C354" s="100" t="s">
        <v>136</v>
      </c>
      <c r="D354" s="97">
        <v>0</v>
      </c>
      <c r="E354" s="99" t="s">
        <v>114</v>
      </c>
      <c r="F354" s="97">
        <v>1</v>
      </c>
      <c r="G354" s="97">
        <v>0</v>
      </c>
      <c r="H354" s="97">
        <v>0</v>
      </c>
      <c r="I354" s="97">
        <v>0</v>
      </c>
      <c r="J354" s="97">
        <v>0</v>
      </c>
      <c r="K354" s="97">
        <v>1</v>
      </c>
      <c r="L354" s="97" t="s">
        <v>166</v>
      </c>
      <c r="M354" t="s">
        <v>167</v>
      </c>
      <c r="N354" s="133">
        <v>4</v>
      </c>
    </row>
    <row r="355" spans="1:14" ht="15" customHeight="1" x14ac:dyDescent="0.2">
      <c r="A355" s="98">
        <v>41151</v>
      </c>
      <c r="B355" s="99">
        <v>354</v>
      </c>
      <c r="C355" s="100" t="s">
        <v>136</v>
      </c>
      <c r="D355" s="97">
        <v>0</v>
      </c>
      <c r="E355" s="99" t="s">
        <v>114</v>
      </c>
      <c r="F355" s="97">
        <v>1</v>
      </c>
      <c r="G355" s="97">
        <v>0</v>
      </c>
      <c r="H355" s="97">
        <v>0</v>
      </c>
      <c r="I355" s="97">
        <v>0</v>
      </c>
      <c r="J355" s="97">
        <v>0</v>
      </c>
      <c r="K355" s="97">
        <v>1</v>
      </c>
      <c r="L355" s="97" t="s">
        <v>166</v>
      </c>
      <c r="M355" t="s">
        <v>167</v>
      </c>
      <c r="N355" s="133">
        <v>5</v>
      </c>
    </row>
    <row r="356" spans="1:14" ht="15" customHeight="1" x14ac:dyDescent="0.2">
      <c r="A356" s="98">
        <v>41152</v>
      </c>
      <c r="B356" s="99">
        <v>355</v>
      </c>
      <c r="C356" s="100" t="s">
        <v>136</v>
      </c>
      <c r="D356" s="97">
        <v>0</v>
      </c>
      <c r="E356" s="99" t="s">
        <v>114</v>
      </c>
      <c r="F356" s="97">
        <v>1</v>
      </c>
      <c r="G356" s="97">
        <v>0</v>
      </c>
      <c r="H356" s="97">
        <v>0</v>
      </c>
      <c r="I356" s="97">
        <v>0</v>
      </c>
      <c r="J356" s="97">
        <v>0</v>
      </c>
      <c r="K356" s="97">
        <v>1</v>
      </c>
      <c r="L356" s="97" t="s">
        <v>166</v>
      </c>
      <c r="M356" t="s">
        <v>167</v>
      </c>
      <c r="N356" s="133">
        <v>6</v>
      </c>
    </row>
    <row r="357" spans="1:14" ht="15" customHeight="1" x14ac:dyDescent="0.2">
      <c r="A357" s="98">
        <v>41153</v>
      </c>
      <c r="B357" s="99">
        <v>356</v>
      </c>
      <c r="C357" s="100" t="s">
        <v>136</v>
      </c>
      <c r="D357" s="97">
        <v>0</v>
      </c>
      <c r="E357" s="99" t="s">
        <v>153</v>
      </c>
      <c r="F357" s="97">
        <v>0</v>
      </c>
      <c r="G357" s="97">
        <v>0</v>
      </c>
      <c r="H357" s="97">
        <v>0</v>
      </c>
      <c r="I357" s="97">
        <v>0</v>
      </c>
      <c r="J357" s="97">
        <v>0</v>
      </c>
      <c r="K357" s="97">
        <v>1</v>
      </c>
      <c r="L357" s="97" t="s">
        <v>168</v>
      </c>
      <c r="M357" t="s">
        <v>169</v>
      </c>
      <c r="N357" s="133">
        <v>7</v>
      </c>
    </row>
    <row r="358" spans="1:14" ht="15" customHeight="1" x14ac:dyDescent="0.2">
      <c r="A358" s="98">
        <v>41154</v>
      </c>
      <c r="B358" s="99">
        <v>357</v>
      </c>
      <c r="C358" s="100" t="s">
        <v>136</v>
      </c>
      <c r="D358" s="97">
        <v>0</v>
      </c>
      <c r="E358" s="99" t="s">
        <v>153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1</v>
      </c>
      <c r="L358" s="97" t="s">
        <v>168</v>
      </c>
      <c r="M358" t="s">
        <v>169</v>
      </c>
      <c r="N358" s="133">
        <v>1</v>
      </c>
    </row>
    <row r="359" spans="1:14" ht="15" customHeight="1" x14ac:dyDescent="0.2">
      <c r="A359" s="98">
        <v>41155</v>
      </c>
      <c r="B359" s="99">
        <v>358</v>
      </c>
      <c r="C359" s="100" t="s">
        <v>136</v>
      </c>
      <c r="D359" s="97">
        <v>0</v>
      </c>
      <c r="E359" s="99" t="s">
        <v>114</v>
      </c>
      <c r="F359" s="97">
        <v>1</v>
      </c>
      <c r="G359" s="97">
        <v>0</v>
      </c>
      <c r="H359" s="97">
        <v>0</v>
      </c>
      <c r="I359" s="97">
        <v>0</v>
      </c>
      <c r="J359" s="97">
        <v>0</v>
      </c>
      <c r="K359" s="97">
        <v>1</v>
      </c>
      <c r="L359" s="97" t="s">
        <v>166</v>
      </c>
      <c r="M359" t="s">
        <v>167</v>
      </c>
      <c r="N359" s="133">
        <v>2</v>
      </c>
    </row>
    <row r="360" spans="1:14" ht="15" customHeight="1" x14ac:dyDescent="0.2">
      <c r="A360" s="98">
        <v>41156</v>
      </c>
      <c r="B360" s="99">
        <v>359</v>
      </c>
      <c r="C360" s="100" t="s">
        <v>136</v>
      </c>
      <c r="D360" s="97">
        <v>0</v>
      </c>
      <c r="E360" s="99" t="s">
        <v>114</v>
      </c>
      <c r="F360" s="97">
        <v>1</v>
      </c>
      <c r="G360" s="97">
        <v>0</v>
      </c>
      <c r="H360" s="97">
        <v>0</v>
      </c>
      <c r="I360" s="97">
        <v>0</v>
      </c>
      <c r="J360" s="97">
        <v>0</v>
      </c>
      <c r="K360" s="97">
        <v>1</v>
      </c>
      <c r="L360" s="97" t="s">
        <v>166</v>
      </c>
      <c r="M360" t="s">
        <v>167</v>
      </c>
      <c r="N360" s="133">
        <v>3</v>
      </c>
    </row>
    <row r="361" spans="1:14" ht="15" customHeight="1" x14ac:dyDescent="0.2">
      <c r="A361" s="98">
        <v>41157</v>
      </c>
      <c r="B361" s="99">
        <v>360</v>
      </c>
      <c r="C361" s="100" t="s">
        <v>136</v>
      </c>
      <c r="D361" s="97">
        <v>0</v>
      </c>
      <c r="E361" s="99" t="s">
        <v>114</v>
      </c>
      <c r="F361" s="97">
        <v>1</v>
      </c>
      <c r="G361" s="97">
        <v>0</v>
      </c>
      <c r="H361" s="97">
        <v>0</v>
      </c>
      <c r="I361" s="97">
        <v>0</v>
      </c>
      <c r="J361" s="97">
        <v>0</v>
      </c>
      <c r="K361" s="97">
        <v>1</v>
      </c>
      <c r="L361" s="97" t="s">
        <v>166</v>
      </c>
      <c r="M361" t="s">
        <v>167</v>
      </c>
      <c r="N361" s="133">
        <v>4</v>
      </c>
    </row>
    <row r="362" spans="1:14" ht="15" customHeight="1" x14ac:dyDescent="0.2">
      <c r="A362" s="98">
        <v>41158</v>
      </c>
      <c r="B362" s="99">
        <v>361</v>
      </c>
      <c r="C362" s="100" t="s">
        <v>136</v>
      </c>
      <c r="D362" s="97">
        <v>0</v>
      </c>
      <c r="E362" s="99" t="s">
        <v>114</v>
      </c>
      <c r="F362" s="97">
        <v>1</v>
      </c>
      <c r="G362" s="97">
        <v>0</v>
      </c>
      <c r="H362" s="97">
        <v>0</v>
      </c>
      <c r="I362" s="97">
        <v>0</v>
      </c>
      <c r="J362" s="97">
        <v>0</v>
      </c>
      <c r="K362" s="97">
        <v>1</v>
      </c>
      <c r="L362" s="97" t="s">
        <v>166</v>
      </c>
      <c r="M362" t="s">
        <v>167</v>
      </c>
      <c r="N362" s="133">
        <v>5</v>
      </c>
    </row>
    <row r="363" spans="1:14" ht="15" customHeight="1" x14ac:dyDescent="0.2">
      <c r="A363" s="98">
        <v>41159</v>
      </c>
      <c r="B363" s="99">
        <v>362</v>
      </c>
      <c r="C363" s="100" t="s">
        <v>136</v>
      </c>
      <c r="D363" s="97">
        <v>0</v>
      </c>
      <c r="E363" s="99" t="s">
        <v>114</v>
      </c>
      <c r="F363" s="97">
        <v>1</v>
      </c>
      <c r="G363" s="97">
        <v>0</v>
      </c>
      <c r="H363" s="97">
        <v>0</v>
      </c>
      <c r="I363" s="97">
        <v>0</v>
      </c>
      <c r="J363" s="97">
        <v>0</v>
      </c>
      <c r="K363" s="97">
        <v>1</v>
      </c>
      <c r="L363" s="97" t="s">
        <v>166</v>
      </c>
      <c r="M363" t="s">
        <v>167</v>
      </c>
      <c r="N363" s="133">
        <v>6</v>
      </c>
    </row>
    <row r="364" spans="1:14" ht="15" customHeight="1" x14ac:dyDescent="0.2">
      <c r="A364" s="98">
        <v>41160</v>
      </c>
      <c r="B364" s="99">
        <v>363</v>
      </c>
      <c r="C364" s="100" t="s">
        <v>136</v>
      </c>
      <c r="D364" s="97">
        <v>0</v>
      </c>
      <c r="E364" s="99" t="s">
        <v>153</v>
      </c>
      <c r="F364" s="97">
        <v>0</v>
      </c>
      <c r="G364" s="97">
        <v>0</v>
      </c>
      <c r="H364" s="97">
        <v>0</v>
      </c>
      <c r="I364" s="97">
        <v>0</v>
      </c>
      <c r="J364" s="97">
        <v>0</v>
      </c>
      <c r="K364" s="97">
        <v>1</v>
      </c>
      <c r="L364" s="97" t="s">
        <v>168</v>
      </c>
      <c r="M364" t="s">
        <v>169</v>
      </c>
      <c r="N364" s="133">
        <v>7</v>
      </c>
    </row>
    <row r="365" spans="1:14" ht="15" customHeight="1" x14ac:dyDescent="0.2">
      <c r="A365" s="98">
        <v>41161</v>
      </c>
      <c r="B365" s="99">
        <v>364</v>
      </c>
      <c r="C365" s="100" t="s">
        <v>136</v>
      </c>
      <c r="D365" s="97">
        <v>0</v>
      </c>
      <c r="E365" s="99" t="s">
        <v>153</v>
      </c>
      <c r="F365" s="97">
        <v>0</v>
      </c>
      <c r="G365" s="97">
        <v>0</v>
      </c>
      <c r="H365" s="97">
        <v>0</v>
      </c>
      <c r="I365" s="97">
        <v>0</v>
      </c>
      <c r="J365" s="97">
        <v>0</v>
      </c>
      <c r="K365" s="97">
        <v>1</v>
      </c>
      <c r="L365" s="97" t="s">
        <v>168</v>
      </c>
      <c r="M365" t="s">
        <v>169</v>
      </c>
      <c r="N365" s="133">
        <v>1</v>
      </c>
    </row>
    <row r="366" spans="1:14" ht="15" customHeight="1" x14ac:dyDescent="0.2">
      <c r="A366" s="101" t="s">
        <v>129</v>
      </c>
      <c r="B366" s="97">
        <v>181</v>
      </c>
      <c r="D366" s="123">
        <v>181</v>
      </c>
      <c r="E366" s="117" t="s">
        <v>130</v>
      </c>
      <c r="F366" s="97">
        <v>248</v>
      </c>
      <c r="G366" s="97">
        <v>12</v>
      </c>
      <c r="H366" s="97">
        <v>4</v>
      </c>
      <c r="I366" s="97">
        <v>8</v>
      </c>
      <c r="J366" s="97">
        <v>4</v>
      </c>
      <c r="K366" s="97">
        <v>364</v>
      </c>
    </row>
    <row r="367" spans="1:14" ht="15" customHeight="1" x14ac:dyDescent="0.2">
      <c r="A367" s="102" t="s">
        <v>144</v>
      </c>
      <c r="B367" s="124">
        <v>-3</v>
      </c>
      <c r="D367" s="123"/>
      <c r="E367" s="117" t="s">
        <v>139</v>
      </c>
      <c r="F367" s="97">
        <v>1984</v>
      </c>
      <c r="K367" s="103">
        <v>52</v>
      </c>
      <c r="L367" s="103"/>
      <c r="N367" s="103"/>
    </row>
    <row r="368" spans="1:14" ht="15" customHeight="1" x14ac:dyDescent="0.2">
      <c r="A368" s="102" t="s">
        <v>140</v>
      </c>
      <c r="B368" s="97">
        <v>178</v>
      </c>
      <c r="K368" s="104">
        <v>0</v>
      </c>
      <c r="L368" s="104"/>
      <c r="N368" s="104"/>
    </row>
    <row r="369" spans="1:14" ht="15" customHeight="1" x14ac:dyDescent="0.2">
      <c r="A369" s="102" t="s">
        <v>141</v>
      </c>
      <c r="B369" s="105">
        <v>35.6</v>
      </c>
      <c r="D369" s="105"/>
      <c r="F369" s="105"/>
      <c r="G369" s="105"/>
      <c r="H369" s="105"/>
      <c r="I369" s="105"/>
      <c r="J369" s="105"/>
      <c r="K369" s="105"/>
      <c r="L369" s="105"/>
      <c r="N369" s="105"/>
    </row>
    <row r="370" spans="1:14" ht="34.5" customHeight="1" x14ac:dyDescent="0.2">
      <c r="A370" s="147" t="s">
        <v>197</v>
      </c>
      <c r="B370" s="147"/>
      <c r="C370" s="147"/>
      <c r="D370" s="147"/>
      <c r="E370" s="147"/>
      <c r="F370" s="105"/>
      <c r="G370" s="105"/>
      <c r="H370" s="105"/>
      <c r="I370" s="105"/>
      <c r="J370" s="105"/>
      <c r="K370" s="105"/>
      <c r="L370" s="105"/>
      <c r="N370" s="105"/>
    </row>
    <row r="371" spans="1:14" ht="34.5" hidden="1" customHeight="1" x14ac:dyDescent="0.2">
      <c r="A371" s="126"/>
      <c r="B371" s="126"/>
      <c r="C371" s="126"/>
      <c r="D371" s="126"/>
      <c r="E371" s="126"/>
      <c r="F371" s="105"/>
      <c r="G371" s="105"/>
      <c r="H371" s="105"/>
      <c r="I371" s="105"/>
      <c r="J371" s="105"/>
      <c r="K371" s="105"/>
      <c r="L371" s="105"/>
      <c r="N371" s="105"/>
    </row>
    <row r="372" spans="1:14" ht="34.5" hidden="1" customHeight="1" x14ac:dyDescent="0.2">
      <c r="A372" s="126"/>
      <c r="B372" s="126"/>
      <c r="C372" s="126"/>
      <c r="D372" s="126"/>
      <c r="E372" s="126"/>
      <c r="F372" s="105"/>
      <c r="G372" s="105"/>
      <c r="H372" s="105"/>
      <c r="I372" s="105"/>
      <c r="J372" s="105"/>
      <c r="K372" s="105"/>
      <c r="L372" s="105"/>
      <c r="N372" s="105"/>
    </row>
    <row r="373" spans="1:14" ht="34.5" hidden="1" customHeight="1" x14ac:dyDescent="0.2">
      <c r="A373" s="126"/>
      <c r="B373" s="126"/>
      <c r="C373" s="126"/>
      <c r="D373" s="126"/>
      <c r="E373" s="126"/>
      <c r="F373" s="105"/>
      <c r="G373" s="105"/>
      <c r="H373" s="105"/>
      <c r="I373" s="105"/>
      <c r="J373" s="105"/>
      <c r="K373" s="105"/>
      <c r="L373" s="105"/>
      <c r="N373" s="105"/>
    </row>
    <row r="374" spans="1:14" ht="34.5" hidden="1" customHeight="1" x14ac:dyDescent="0.2">
      <c r="A374" s="126"/>
      <c r="B374" s="126"/>
      <c r="C374" s="126"/>
      <c r="D374" s="126"/>
      <c r="E374" s="126"/>
      <c r="F374" s="105"/>
      <c r="G374" s="105"/>
      <c r="H374" s="105"/>
      <c r="I374" s="105"/>
      <c r="J374" s="105"/>
      <c r="K374" s="105"/>
      <c r="L374" s="105"/>
      <c r="N374" s="105"/>
    </row>
    <row r="375" spans="1:14" ht="34.5" hidden="1" customHeight="1" x14ac:dyDescent="0.2">
      <c r="A375" s="126"/>
      <c r="B375" s="126"/>
      <c r="C375" s="126"/>
      <c r="D375" s="126"/>
      <c r="E375" s="126"/>
      <c r="F375" s="105"/>
      <c r="G375" s="105"/>
      <c r="H375" s="105"/>
      <c r="I375" s="105"/>
      <c r="J375" s="105"/>
      <c r="K375" s="105"/>
      <c r="L375" s="105"/>
      <c r="N375" s="105"/>
    </row>
    <row r="376" spans="1:14" ht="24" customHeight="1" x14ac:dyDescent="0.2">
      <c r="A376" s="113" t="s">
        <v>179</v>
      </c>
      <c r="B376" s="105"/>
      <c r="C376"/>
      <c r="D376"/>
      <c r="E376"/>
      <c r="F376"/>
      <c r="G376"/>
      <c r="H376"/>
      <c r="I376"/>
      <c r="J376"/>
      <c r="K376"/>
      <c r="L376"/>
      <c r="N376"/>
    </row>
    <row r="377" spans="1:14" ht="15" customHeight="1" x14ac:dyDescent="0.2">
      <c r="A377" s="106" t="s">
        <v>180</v>
      </c>
      <c r="B377" s="107">
        <v>1776</v>
      </c>
      <c r="C377" s="107">
        <v>1776</v>
      </c>
      <c r="D377" s="107">
        <v>1776</v>
      </c>
    </row>
    <row r="378" spans="1:14" ht="15" customHeight="1" x14ac:dyDescent="0.2">
      <c r="A378" s="106" t="s">
        <v>181</v>
      </c>
      <c r="B378" s="107">
        <v>1736</v>
      </c>
      <c r="C378" s="107">
        <v>1736</v>
      </c>
      <c r="D378" s="107">
        <v>1736</v>
      </c>
    </row>
    <row r="379" spans="1:14" ht="15" customHeight="1" x14ac:dyDescent="0.2">
      <c r="A379" s="102" t="s">
        <v>145</v>
      </c>
      <c r="B379" s="99">
        <v>20</v>
      </c>
      <c r="C379" s="99">
        <v>21</v>
      </c>
      <c r="D379" s="97">
        <v>22</v>
      </c>
    </row>
    <row r="380" spans="1:14" ht="15" customHeight="1" x14ac:dyDescent="0.2">
      <c r="A380" s="102" t="s">
        <v>142</v>
      </c>
      <c r="B380" s="97">
        <v>720</v>
      </c>
      <c r="C380" s="97">
        <v>756</v>
      </c>
      <c r="D380" s="97">
        <v>792</v>
      </c>
    </row>
    <row r="381" spans="1:14" ht="15" customHeight="1" x14ac:dyDescent="0.2">
      <c r="A381" s="102" t="s">
        <v>146</v>
      </c>
      <c r="B381" s="97">
        <v>600</v>
      </c>
      <c r="C381" s="97">
        <v>630</v>
      </c>
      <c r="D381" s="97">
        <v>660</v>
      </c>
    </row>
    <row r="382" spans="1:14" ht="15" customHeight="1" x14ac:dyDescent="0.2">
      <c r="A382" s="102" t="s">
        <v>147</v>
      </c>
      <c r="B382" s="97">
        <v>456</v>
      </c>
      <c r="C382" s="97">
        <v>390</v>
      </c>
      <c r="D382" s="97">
        <v>324</v>
      </c>
    </row>
    <row r="383" spans="1:14" ht="15" customHeight="1" x14ac:dyDescent="0.2">
      <c r="A383" s="102" t="s">
        <v>148</v>
      </c>
      <c r="B383" s="97">
        <v>416</v>
      </c>
      <c r="C383" s="97">
        <v>350</v>
      </c>
      <c r="D383" s="97">
        <v>284</v>
      </c>
    </row>
    <row r="384" spans="1:14" ht="15" customHeight="1" x14ac:dyDescent="0.2">
      <c r="A384" s="106" t="s">
        <v>180</v>
      </c>
      <c r="B384" s="107">
        <v>1776</v>
      </c>
      <c r="C384" s="107">
        <v>1776</v>
      </c>
      <c r="D384" s="107">
        <v>1776</v>
      </c>
    </row>
    <row r="385" spans="1:8" ht="15" customHeight="1" x14ac:dyDescent="0.2">
      <c r="A385" s="106" t="s">
        <v>181</v>
      </c>
      <c r="B385" s="107">
        <v>1736</v>
      </c>
      <c r="C385" s="107">
        <v>1736</v>
      </c>
      <c r="D385" s="107">
        <v>1736</v>
      </c>
    </row>
    <row r="386" spans="1:8" ht="15" customHeight="1" x14ac:dyDescent="0.2">
      <c r="A386" s="102"/>
      <c r="C386" s="97"/>
      <c r="E386" s="97"/>
    </row>
    <row r="387" spans="1:8" ht="15" customHeight="1" x14ac:dyDescent="0.2">
      <c r="A387" s="127"/>
      <c r="C387" s="97"/>
      <c r="E387" s="97"/>
    </row>
    <row r="388" spans="1:8" ht="15" customHeight="1" x14ac:dyDescent="0.2">
      <c r="A388" s="102"/>
      <c r="C388" s="97"/>
      <c r="E388" s="97"/>
    </row>
    <row r="389" spans="1:8" ht="15" customHeight="1" x14ac:dyDescent="0.2">
      <c r="A389" s="102"/>
      <c r="C389" s="97"/>
      <c r="E389" s="97"/>
    </row>
    <row r="390" spans="1:8" ht="15" customHeight="1" x14ac:dyDescent="0.2">
      <c r="A390" s="127"/>
      <c r="C390" s="97"/>
      <c r="E390" s="97"/>
    </row>
    <row r="391" spans="1:8" ht="15" customHeight="1" x14ac:dyDescent="0.2">
      <c r="A391" s="128"/>
      <c r="C391" s="97"/>
      <c r="E391" s="97"/>
    </row>
    <row r="392" spans="1:8" ht="15" customHeight="1" x14ac:dyDescent="0.2">
      <c r="A392" s="127"/>
      <c r="C392" s="97"/>
      <c r="E392" s="97"/>
    </row>
    <row r="393" spans="1:8" ht="15" customHeight="1" x14ac:dyDescent="0.2">
      <c r="A393" s="127"/>
      <c r="B393" s="129"/>
      <c r="C393" s="97"/>
      <c r="D393" s="129"/>
      <c r="E393" s="97"/>
      <c r="F393" s="130"/>
      <c r="H393" s="130"/>
    </row>
    <row r="394" spans="1:8" ht="15" customHeight="1" x14ac:dyDescent="0.2">
      <c r="A394" s="102"/>
      <c r="C394" s="97"/>
      <c r="E394" s="97"/>
      <c r="F394" s="130"/>
      <c r="H394" s="130"/>
    </row>
    <row r="395" spans="1:8" ht="15" customHeight="1" x14ac:dyDescent="0.2">
      <c r="A395" s="102"/>
      <c r="C395" s="97"/>
      <c r="E395" s="97"/>
      <c r="F395" s="130"/>
      <c r="H395" s="130"/>
    </row>
    <row r="396" spans="1:8" ht="24.75" customHeight="1" x14ac:dyDescent="0.2">
      <c r="A396" s="148"/>
      <c r="B396" s="148"/>
      <c r="C396" s="148"/>
      <c r="D396" s="148"/>
      <c r="E396" s="148"/>
    </row>
    <row r="398" spans="1:8" ht="15" customHeight="1" x14ac:dyDescent="0.2">
      <c r="A398" s="106"/>
    </row>
    <row r="399" spans="1:8" ht="15" customHeight="1" x14ac:dyDescent="0.2">
      <c r="A399" s="102"/>
      <c r="B399" s="97"/>
    </row>
    <row r="400" spans="1:8" ht="15" customHeight="1" x14ac:dyDescent="0.2">
      <c r="A400" s="102"/>
      <c r="B400" s="105"/>
      <c r="C400" s="97"/>
    </row>
    <row r="401" spans="1:7" ht="15" customHeight="1" x14ac:dyDescent="0.2">
      <c r="A401" s="102"/>
      <c r="B401" s="97"/>
      <c r="C401" s="97"/>
    </row>
    <row r="402" spans="1:7" ht="15" customHeight="1" x14ac:dyDescent="0.2">
      <c r="A402" s="102"/>
      <c r="B402" s="97"/>
      <c r="C402" s="97"/>
    </row>
    <row r="403" spans="1:7" ht="15" customHeight="1" x14ac:dyDescent="0.2">
      <c r="A403" s="102"/>
    </row>
    <row r="404" spans="1:7" ht="15" customHeight="1" x14ac:dyDescent="0.2">
      <c r="A404" s="102"/>
      <c r="B404" s="107"/>
      <c r="C404" s="107"/>
      <c r="D404" s="107"/>
    </row>
    <row r="405" spans="1:7" ht="15" customHeight="1" x14ac:dyDescent="0.2">
      <c r="A405" s="102"/>
      <c r="B405" s="107"/>
      <c r="C405" s="107"/>
      <c r="D405" s="107"/>
    </row>
    <row r="406" spans="1:7" ht="15" customHeight="1" x14ac:dyDescent="0.2">
      <c r="A406" s="102"/>
      <c r="B406" s="105"/>
      <c r="C406" s="105"/>
      <c r="D406" s="105"/>
    </row>
    <row r="407" spans="1:7" ht="15" customHeight="1" x14ac:dyDescent="0.2">
      <c r="A407" s="102"/>
      <c r="B407" s="105"/>
      <c r="C407" s="105"/>
      <c r="D407" s="105"/>
      <c r="E407" s="131"/>
      <c r="F407" s="131"/>
      <c r="G407" s="131"/>
    </row>
    <row r="408" spans="1:7" ht="15" customHeight="1" x14ac:dyDescent="0.2">
      <c r="A408" s="102"/>
      <c r="B408" s="107"/>
      <c r="C408" s="107"/>
      <c r="D408" s="107"/>
    </row>
    <row r="409" spans="1:7" ht="15" customHeight="1" x14ac:dyDescent="0.2">
      <c r="A409" s="102"/>
      <c r="B409" s="107"/>
      <c r="C409" s="107"/>
      <c r="D409" s="107"/>
    </row>
    <row r="410" spans="1:7" ht="15" customHeight="1" x14ac:dyDescent="0.2">
      <c r="A410" s="106"/>
      <c r="B410" s="107"/>
      <c r="C410" s="107"/>
      <c r="D410" s="107"/>
    </row>
    <row r="411" spans="1:7" ht="15" customHeight="1" x14ac:dyDescent="0.2">
      <c r="A411" s="106"/>
      <c r="B411" s="107"/>
      <c r="C411" s="107"/>
      <c r="D411" s="107"/>
    </row>
    <row r="414" spans="1:7" ht="15" customHeight="1" x14ac:dyDescent="0.2">
      <c r="A414" s="102"/>
    </row>
  </sheetData>
  <sheetProtection password="F7D3" sheet="1" objects="1" scenarios="1"/>
  <mergeCells count="2">
    <mergeCell ref="A370:E370"/>
    <mergeCell ref="A396:E396"/>
  </mergeCells>
  <phoneticPr fontId="0" type="noConversion"/>
  <printOptions horizontalCentered="1" gridLines="1"/>
  <pageMargins left="0.78740157499999996" right="0.78740157499999996" top="0.984251969" bottom="0.984251969" header="0.4921259845" footer="0.4921259845"/>
  <pageSetup paperSize="9" scale="71" fitToHeight="0" orientation="portrait" cellComments="asDisplayed" r:id="rId1"/>
  <headerFooter alignWithMargins="0">
    <oddHeader>&amp;C&amp;"Arial,Fett"&amp;10&amp;A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AD20-F963-416A-B477-9871EB4089DA}">
  <sheetPr codeName="Tabelle3">
    <pageSetUpPr fitToPage="1"/>
  </sheetPr>
  <dimension ref="A1:I67"/>
  <sheetViews>
    <sheetView workbookViewId="0">
      <selection activeCell="A3" sqref="A3"/>
    </sheetView>
  </sheetViews>
  <sheetFormatPr baseColWidth="10" defaultRowHeight="15" customHeight="1" x14ac:dyDescent="0.2"/>
  <cols>
    <col min="1" max="1" width="48" style="3" customWidth="1"/>
    <col min="2" max="2" width="28.83203125" style="4" customWidth="1"/>
    <col min="3" max="3" width="12" style="4"/>
    <col min="4" max="4" width="12" style="5"/>
    <col min="5" max="5" width="19.6640625" style="3" customWidth="1"/>
    <col min="6" max="6" width="12" style="5"/>
    <col min="7" max="7" width="19.6640625" style="3" customWidth="1"/>
    <col min="8" max="8" width="12" style="5"/>
    <col min="9" max="9" width="19.6640625" style="3" customWidth="1"/>
  </cols>
  <sheetData>
    <row r="1" spans="1:8" ht="15" customHeight="1" x14ac:dyDescent="0.2">
      <c r="A1" s="62" t="s">
        <v>91</v>
      </c>
      <c r="B1" s="4" t="s">
        <v>92</v>
      </c>
      <c r="C1" s="4">
        <v>2</v>
      </c>
      <c r="D1" s="93">
        <f>IF(C1=1,IF(D4=20,'Jahresnorm Berechnung Werte'!B385,IF(D4=21,'Jahresnorm Berechnung Werte'!C385,IF(D4=22,'Jahresnorm Berechnung Werte'!D385,""))),IF(D4=20,'Jahresnorm Berechnung Werte'!B384,IF(D4=21,'Jahresnorm Berechnung Werte'!C384,IF(D4=22,'Jahresnorm Berechnung Werte'!D384,""))))</f>
        <v>1776</v>
      </c>
    </row>
    <row r="2" spans="1:8" ht="15" customHeight="1" x14ac:dyDescent="0.2">
      <c r="A2" s="3" t="s">
        <v>91</v>
      </c>
      <c r="B2" s="4" t="s">
        <v>93</v>
      </c>
    </row>
    <row r="4" spans="1:8" ht="15" customHeight="1" x14ac:dyDescent="0.2">
      <c r="A4" s="3" t="s">
        <v>176</v>
      </c>
      <c r="B4" s="4">
        <v>2</v>
      </c>
      <c r="D4" s="5">
        <f>IF($C$8=1,20,IF($B$4=1,20,IF($B$4=2,21,IF($B$4=3,22,""))))</f>
        <v>21</v>
      </c>
    </row>
    <row r="5" spans="1:8" ht="15" customHeight="1" x14ac:dyDescent="0.2">
      <c r="A5" s="3" t="s">
        <v>94</v>
      </c>
    </row>
    <row r="6" spans="1:8" ht="15" customHeight="1" x14ac:dyDescent="0.2">
      <c r="A6" s="3" t="s">
        <v>95</v>
      </c>
    </row>
    <row r="8" spans="1:8" ht="15" customHeight="1" x14ac:dyDescent="0.2">
      <c r="A8" s="3" t="s">
        <v>184</v>
      </c>
      <c r="B8" s="4" t="s">
        <v>92</v>
      </c>
      <c r="C8" s="4">
        <v>2</v>
      </c>
    </row>
    <row r="9" spans="1:8" ht="15" customHeight="1" x14ac:dyDescent="0.2">
      <c r="A9" s="3" t="s">
        <v>184</v>
      </c>
      <c r="B9" s="4" t="s">
        <v>93</v>
      </c>
    </row>
    <row r="11" spans="1:8" ht="15" customHeight="1" x14ac:dyDescent="0.2">
      <c r="A11" s="6" t="s">
        <v>96</v>
      </c>
      <c r="B11" s="4" t="s">
        <v>92</v>
      </c>
      <c r="C11" s="4">
        <v>2</v>
      </c>
      <c r="D11" s="5">
        <f>IF($C$11=1,66,0)</f>
        <v>0</v>
      </c>
    </row>
    <row r="12" spans="1:8" ht="15" customHeight="1" x14ac:dyDescent="0.2">
      <c r="A12" s="6" t="s">
        <v>96</v>
      </c>
      <c r="B12" s="4" t="s">
        <v>93</v>
      </c>
    </row>
    <row r="14" spans="1:8" ht="15" customHeight="1" x14ac:dyDescent="0.2">
      <c r="A14" s="3" t="s">
        <v>97</v>
      </c>
      <c r="B14" s="4" t="s">
        <v>92</v>
      </c>
      <c r="C14" s="4">
        <v>2</v>
      </c>
      <c r="D14" s="7">
        <f>IF($C$14=1,'Zusammensetzung der Jahresnorm'!$B$9,0)</f>
        <v>0</v>
      </c>
      <c r="F14" s="7"/>
      <c r="H14" s="7"/>
    </row>
    <row r="15" spans="1:8" ht="15" customHeight="1" x14ac:dyDescent="0.2">
      <c r="A15" s="3" t="s">
        <v>97</v>
      </c>
      <c r="B15" s="4" t="s">
        <v>93</v>
      </c>
    </row>
    <row r="17" spans="1:9" ht="15" customHeight="1" x14ac:dyDescent="0.2">
      <c r="A17" s="3" t="s">
        <v>98</v>
      </c>
      <c r="B17" s="4" t="s">
        <v>126</v>
      </c>
      <c r="C17" s="4">
        <v>3</v>
      </c>
      <c r="D17" s="5">
        <f>IF($C$17=1,IF($B$4=1,VLOOKUP($C$22,D$22:$E$40,2),IF($B$4=2,VLOOKUP($C$22,F$22:$G$41,2),IF($B$4=3,VLOOKUP($C$22,H$22:$I$42,2),0))),IF($C$17=2,$D$18,$D$4))</f>
        <v>21</v>
      </c>
    </row>
    <row r="18" spans="1:9" ht="15" customHeight="1" x14ac:dyDescent="0.2">
      <c r="A18" s="3" t="s">
        <v>98</v>
      </c>
      <c r="B18" s="4" t="s">
        <v>99</v>
      </c>
      <c r="D18" s="5">
        <f>IF($C$17=2,IF($B$4=1,VLOOKUP($C$46,D$46:$E$64,2),IF($B$4=2,VLOOKUP($C$46,F$46:$G$65,2),IF($B$4=3,VLOOKUP($C$46,H$46:$I$66,2),0))),0)</f>
        <v>0</v>
      </c>
    </row>
    <row r="19" spans="1:9" ht="15" customHeight="1" x14ac:dyDescent="0.2">
      <c r="A19" s="3" t="s">
        <v>98</v>
      </c>
      <c r="B19" s="4" t="s">
        <v>100</v>
      </c>
    </row>
    <row r="21" spans="1:9" ht="15" customHeight="1" x14ac:dyDescent="0.2">
      <c r="A21" s="3" t="s">
        <v>101</v>
      </c>
      <c r="D21" s="8" t="s">
        <v>102</v>
      </c>
      <c r="E21" s="9"/>
      <c r="F21" s="8" t="s">
        <v>103</v>
      </c>
      <c r="G21" s="9"/>
      <c r="H21" s="8" t="s">
        <v>104</v>
      </c>
      <c r="I21" s="9"/>
    </row>
    <row r="22" spans="1:9" ht="15" customHeight="1" x14ac:dyDescent="0.2">
      <c r="A22" s="10">
        <f>IF($B22=0,0,"teilbeschäftigt im Ausmaß von")</f>
        <v>0</v>
      </c>
      <c r="B22" s="11">
        <f>IF($C$8=1,"",IF($C$17=1,IF($B$4=3,21,IF($B$4=2,20,IF($B$4=1,19,0))),0))</f>
        <v>0</v>
      </c>
      <c r="C22" s="4">
        <v>1</v>
      </c>
      <c r="D22" s="5">
        <v>1</v>
      </c>
      <c r="E22" s="12">
        <v>19</v>
      </c>
      <c r="F22" s="5">
        <v>1</v>
      </c>
      <c r="G22" s="12">
        <v>20</v>
      </c>
      <c r="H22" s="5">
        <v>1</v>
      </c>
      <c r="I22" s="12">
        <v>21</v>
      </c>
    </row>
    <row r="23" spans="1:9" ht="15" customHeight="1" x14ac:dyDescent="0.2">
      <c r="A23" s="10">
        <f>IF($B23=0,0,"teilbeschäftigt im Ausmaß von")</f>
        <v>0</v>
      </c>
      <c r="B23" s="11">
        <f t="shared" ref="B23:B43" si="0">IF($C$8=1,"",IF($C$17=1,IF($B$4=1,IF($B22-1&gt;0,$B22-1,0),IF($B$4=2,IF($B22-1&gt;0,$B22-1,0),IF($B$4=3,IF($B22-1&gt;0,$B22-1,0)))),0))</f>
        <v>0</v>
      </c>
      <c r="D23" s="5">
        <v>2</v>
      </c>
      <c r="E23" s="12">
        <v>18</v>
      </c>
      <c r="F23" s="5">
        <v>2</v>
      </c>
      <c r="G23" s="12">
        <v>19</v>
      </c>
      <c r="H23" s="5">
        <v>2</v>
      </c>
      <c r="I23" s="12">
        <v>20</v>
      </c>
    </row>
    <row r="24" spans="1:9" ht="15" customHeight="1" x14ac:dyDescent="0.2">
      <c r="A24" s="10">
        <f t="shared" ref="A24:A43" si="1">IF($B24=0,0,"teilbeschäftigt im Ausmaß von")</f>
        <v>0</v>
      </c>
      <c r="B24" s="11">
        <f t="shared" si="0"/>
        <v>0</v>
      </c>
      <c r="D24" s="5">
        <v>3</v>
      </c>
      <c r="E24" s="12">
        <v>17</v>
      </c>
      <c r="F24" s="5">
        <v>3</v>
      </c>
      <c r="G24" s="12">
        <v>18</v>
      </c>
      <c r="H24" s="5">
        <v>3</v>
      </c>
      <c r="I24" s="12">
        <v>19</v>
      </c>
    </row>
    <row r="25" spans="1:9" ht="15" customHeight="1" x14ac:dyDescent="0.2">
      <c r="A25" s="10">
        <f t="shared" si="1"/>
        <v>0</v>
      </c>
      <c r="B25" s="11">
        <f t="shared" si="0"/>
        <v>0</v>
      </c>
      <c r="D25" s="5">
        <v>4</v>
      </c>
      <c r="E25" s="12">
        <v>16</v>
      </c>
      <c r="F25" s="5">
        <v>4</v>
      </c>
      <c r="G25" s="12">
        <v>17</v>
      </c>
      <c r="H25" s="5">
        <v>4</v>
      </c>
      <c r="I25" s="12">
        <v>18</v>
      </c>
    </row>
    <row r="26" spans="1:9" ht="15" customHeight="1" x14ac:dyDescent="0.2">
      <c r="A26" s="10">
        <f t="shared" si="1"/>
        <v>0</v>
      </c>
      <c r="B26" s="11">
        <f t="shared" si="0"/>
        <v>0</v>
      </c>
      <c r="D26" s="5">
        <v>5</v>
      </c>
      <c r="E26" s="12">
        <v>15</v>
      </c>
      <c r="F26" s="5">
        <v>5</v>
      </c>
      <c r="G26" s="12">
        <v>16</v>
      </c>
      <c r="H26" s="5">
        <v>5</v>
      </c>
      <c r="I26" s="12">
        <v>17</v>
      </c>
    </row>
    <row r="27" spans="1:9" ht="15" customHeight="1" x14ac:dyDescent="0.2">
      <c r="A27" s="10">
        <f t="shared" si="1"/>
        <v>0</v>
      </c>
      <c r="B27" s="11">
        <f t="shared" si="0"/>
        <v>0</v>
      </c>
      <c r="D27" s="5">
        <v>6</v>
      </c>
      <c r="E27" s="12">
        <v>14</v>
      </c>
      <c r="F27" s="5">
        <v>6</v>
      </c>
      <c r="G27" s="12">
        <v>15</v>
      </c>
      <c r="H27" s="5">
        <v>6</v>
      </c>
      <c r="I27" s="12">
        <v>16</v>
      </c>
    </row>
    <row r="28" spans="1:9" ht="15" customHeight="1" x14ac:dyDescent="0.2">
      <c r="A28" s="10">
        <f t="shared" si="1"/>
        <v>0</v>
      </c>
      <c r="B28" s="11">
        <f t="shared" si="0"/>
        <v>0</v>
      </c>
      <c r="D28" s="5">
        <v>7</v>
      </c>
      <c r="E28" s="12">
        <v>13</v>
      </c>
      <c r="F28" s="5">
        <v>7</v>
      </c>
      <c r="G28" s="12">
        <v>14</v>
      </c>
      <c r="H28" s="5">
        <v>7</v>
      </c>
      <c r="I28" s="12">
        <v>15</v>
      </c>
    </row>
    <row r="29" spans="1:9" ht="15" customHeight="1" x14ac:dyDescent="0.2">
      <c r="A29" s="10">
        <f t="shared" si="1"/>
        <v>0</v>
      </c>
      <c r="B29" s="11">
        <f t="shared" si="0"/>
        <v>0</v>
      </c>
      <c r="D29" s="5">
        <v>8</v>
      </c>
      <c r="E29" s="12">
        <v>12</v>
      </c>
      <c r="F29" s="5">
        <v>8</v>
      </c>
      <c r="G29" s="12">
        <v>13</v>
      </c>
      <c r="H29" s="5">
        <v>8</v>
      </c>
      <c r="I29" s="12">
        <v>14</v>
      </c>
    </row>
    <row r="30" spans="1:9" ht="15" customHeight="1" x14ac:dyDescent="0.2">
      <c r="A30" s="10">
        <f t="shared" si="1"/>
        <v>0</v>
      </c>
      <c r="B30" s="11">
        <f t="shared" si="0"/>
        <v>0</v>
      </c>
      <c r="D30" s="5">
        <v>9</v>
      </c>
      <c r="E30" s="12">
        <v>11</v>
      </c>
      <c r="F30" s="5">
        <v>9</v>
      </c>
      <c r="G30" s="12">
        <v>12</v>
      </c>
      <c r="H30" s="5">
        <v>9</v>
      </c>
      <c r="I30" s="12">
        <v>13</v>
      </c>
    </row>
    <row r="31" spans="1:9" ht="15" customHeight="1" x14ac:dyDescent="0.2">
      <c r="A31" s="10">
        <f t="shared" si="1"/>
        <v>0</v>
      </c>
      <c r="B31" s="11">
        <f t="shared" si="0"/>
        <v>0</v>
      </c>
      <c r="D31" s="5">
        <v>10</v>
      </c>
      <c r="E31" s="12">
        <v>10</v>
      </c>
      <c r="F31" s="5">
        <v>10</v>
      </c>
      <c r="G31" s="12">
        <v>11</v>
      </c>
      <c r="H31" s="5">
        <v>10</v>
      </c>
      <c r="I31" s="12">
        <v>12</v>
      </c>
    </row>
    <row r="32" spans="1:9" ht="15" customHeight="1" x14ac:dyDescent="0.2">
      <c r="A32" s="10">
        <f t="shared" si="1"/>
        <v>0</v>
      </c>
      <c r="B32" s="11">
        <f t="shared" si="0"/>
        <v>0</v>
      </c>
      <c r="D32" s="5">
        <v>11</v>
      </c>
      <c r="E32" s="12">
        <v>9</v>
      </c>
      <c r="F32" s="5">
        <v>11</v>
      </c>
      <c r="G32" s="12">
        <v>10</v>
      </c>
      <c r="H32" s="5">
        <v>11</v>
      </c>
      <c r="I32" s="12">
        <v>11</v>
      </c>
    </row>
    <row r="33" spans="1:9" ht="15" customHeight="1" x14ac:dyDescent="0.2">
      <c r="A33" s="10">
        <f t="shared" si="1"/>
        <v>0</v>
      </c>
      <c r="B33" s="11">
        <f t="shared" si="0"/>
        <v>0</v>
      </c>
      <c r="D33" s="5">
        <v>12</v>
      </c>
      <c r="E33" s="12">
        <v>8</v>
      </c>
      <c r="F33" s="5">
        <v>12</v>
      </c>
      <c r="G33" s="12">
        <v>9</v>
      </c>
      <c r="H33" s="5">
        <v>12</v>
      </c>
      <c r="I33" s="12">
        <v>10</v>
      </c>
    </row>
    <row r="34" spans="1:9" ht="15" customHeight="1" x14ac:dyDescent="0.2">
      <c r="A34" s="10">
        <f t="shared" si="1"/>
        <v>0</v>
      </c>
      <c r="B34" s="11">
        <f t="shared" si="0"/>
        <v>0</v>
      </c>
      <c r="D34" s="5">
        <v>13</v>
      </c>
      <c r="E34" s="12">
        <v>7</v>
      </c>
      <c r="F34" s="5">
        <v>13</v>
      </c>
      <c r="G34" s="12">
        <v>8</v>
      </c>
      <c r="H34" s="5">
        <v>13</v>
      </c>
      <c r="I34" s="12">
        <v>9</v>
      </c>
    </row>
    <row r="35" spans="1:9" ht="15" customHeight="1" x14ac:dyDescent="0.2">
      <c r="A35" s="10">
        <f t="shared" si="1"/>
        <v>0</v>
      </c>
      <c r="B35" s="11">
        <f t="shared" si="0"/>
        <v>0</v>
      </c>
      <c r="D35" s="5">
        <v>14</v>
      </c>
      <c r="E35" s="12">
        <v>6</v>
      </c>
      <c r="F35" s="5">
        <v>14</v>
      </c>
      <c r="G35" s="12">
        <v>7</v>
      </c>
      <c r="H35" s="5">
        <v>14</v>
      </c>
      <c r="I35" s="12">
        <v>8</v>
      </c>
    </row>
    <row r="36" spans="1:9" ht="15" customHeight="1" x14ac:dyDescent="0.2">
      <c r="A36" s="10">
        <f t="shared" si="1"/>
        <v>0</v>
      </c>
      <c r="B36" s="11">
        <f t="shared" si="0"/>
        <v>0</v>
      </c>
      <c r="D36" s="5">
        <v>15</v>
      </c>
      <c r="E36" s="12">
        <v>5</v>
      </c>
      <c r="F36" s="5">
        <v>15</v>
      </c>
      <c r="G36" s="12">
        <v>6</v>
      </c>
      <c r="H36" s="5">
        <v>15</v>
      </c>
      <c r="I36" s="12">
        <v>7</v>
      </c>
    </row>
    <row r="37" spans="1:9" ht="15" customHeight="1" x14ac:dyDescent="0.2">
      <c r="A37" s="10">
        <f t="shared" si="1"/>
        <v>0</v>
      </c>
      <c r="B37" s="11">
        <f t="shared" si="0"/>
        <v>0</v>
      </c>
      <c r="D37" s="5">
        <v>16</v>
      </c>
      <c r="E37" s="12">
        <v>4</v>
      </c>
      <c r="F37" s="5">
        <v>16</v>
      </c>
      <c r="G37" s="12">
        <v>5</v>
      </c>
      <c r="H37" s="5">
        <v>16</v>
      </c>
      <c r="I37" s="12">
        <v>6</v>
      </c>
    </row>
    <row r="38" spans="1:9" ht="15" customHeight="1" x14ac:dyDescent="0.2">
      <c r="A38" s="10">
        <f t="shared" si="1"/>
        <v>0</v>
      </c>
      <c r="B38" s="11">
        <f t="shared" si="0"/>
        <v>0</v>
      </c>
      <c r="D38" s="5">
        <v>17</v>
      </c>
      <c r="E38" s="12">
        <v>3</v>
      </c>
      <c r="F38" s="5">
        <v>17</v>
      </c>
      <c r="G38" s="12">
        <v>4</v>
      </c>
      <c r="H38" s="5">
        <v>17</v>
      </c>
      <c r="I38" s="12">
        <v>5</v>
      </c>
    </row>
    <row r="39" spans="1:9" ht="15" customHeight="1" x14ac:dyDescent="0.2">
      <c r="A39" s="10">
        <f t="shared" si="1"/>
        <v>0</v>
      </c>
      <c r="B39" s="11">
        <f t="shared" si="0"/>
        <v>0</v>
      </c>
      <c r="D39" s="5">
        <v>18</v>
      </c>
      <c r="E39" s="12">
        <v>2</v>
      </c>
      <c r="F39" s="5">
        <v>18</v>
      </c>
      <c r="G39" s="12">
        <v>3</v>
      </c>
      <c r="H39" s="5">
        <v>18</v>
      </c>
      <c r="I39" s="12">
        <v>4</v>
      </c>
    </row>
    <row r="40" spans="1:9" ht="15" customHeight="1" x14ac:dyDescent="0.2">
      <c r="A40" s="10">
        <f t="shared" si="1"/>
        <v>0</v>
      </c>
      <c r="B40" s="11">
        <f t="shared" si="0"/>
        <v>0</v>
      </c>
      <c r="D40" s="5">
        <v>19</v>
      </c>
      <c r="E40" s="12">
        <v>1</v>
      </c>
      <c r="F40" s="5">
        <v>19</v>
      </c>
      <c r="G40" s="12">
        <v>2</v>
      </c>
      <c r="H40" s="5">
        <v>19</v>
      </c>
      <c r="I40" s="12">
        <v>3</v>
      </c>
    </row>
    <row r="41" spans="1:9" ht="15" customHeight="1" x14ac:dyDescent="0.2">
      <c r="A41" s="10">
        <f t="shared" si="1"/>
        <v>0</v>
      </c>
      <c r="B41" s="11">
        <f t="shared" si="0"/>
        <v>0</v>
      </c>
      <c r="E41" s="12"/>
      <c r="F41" s="5">
        <v>20</v>
      </c>
      <c r="G41" s="12">
        <v>1</v>
      </c>
      <c r="H41" s="5">
        <v>20</v>
      </c>
      <c r="I41" s="12">
        <v>2</v>
      </c>
    </row>
    <row r="42" spans="1:9" ht="15" customHeight="1" x14ac:dyDescent="0.2">
      <c r="A42" s="10">
        <f t="shared" si="1"/>
        <v>0</v>
      </c>
      <c r="B42" s="11">
        <f t="shared" si="0"/>
        <v>0</v>
      </c>
      <c r="E42" s="12"/>
      <c r="H42" s="5">
        <v>21</v>
      </c>
      <c r="I42" s="12">
        <v>1</v>
      </c>
    </row>
    <row r="43" spans="1:9" ht="15" customHeight="1" x14ac:dyDescent="0.2">
      <c r="A43" s="10">
        <f t="shared" si="1"/>
        <v>0</v>
      </c>
      <c r="B43" s="11">
        <f t="shared" si="0"/>
        <v>0</v>
      </c>
      <c r="G43" s="12"/>
      <c r="I43" s="12"/>
    </row>
    <row r="44" spans="1:9" ht="15" customHeight="1" x14ac:dyDescent="0.2">
      <c r="A44" s="10"/>
      <c r="B44" s="11"/>
      <c r="G44" s="12"/>
      <c r="I44" s="12"/>
    </row>
    <row r="45" spans="1:9" ht="15" customHeight="1" x14ac:dyDescent="0.2">
      <c r="A45" s="3" t="s">
        <v>105</v>
      </c>
      <c r="D45" s="8" t="s">
        <v>106</v>
      </c>
      <c r="E45" s="9"/>
      <c r="F45" s="8" t="s">
        <v>107</v>
      </c>
      <c r="G45" s="9"/>
      <c r="H45" s="8" t="s">
        <v>108</v>
      </c>
      <c r="I45" s="9"/>
    </row>
    <row r="46" spans="1:9" ht="15" customHeight="1" x14ac:dyDescent="0.2">
      <c r="A46" s="10">
        <f>IF($B46=0,0,"teilbeschäftigt im Ausmaß von")</f>
        <v>0</v>
      </c>
      <c r="B46" s="11">
        <f>IF($C$8=1,"",IF($C$17=2,IF($B$4=3,21,IF($B$4=2,20,IF($B$4=1,19,0))),IF($C$17=2,IF($B$4=3,21,IF($B$4=2,20,IF($B$4=1,19,0))),0)))</f>
        <v>0</v>
      </c>
      <c r="C46" s="4">
        <v>1</v>
      </c>
      <c r="D46" s="5">
        <v>1</v>
      </c>
      <c r="E46" s="12">
        <v>19</v>
      </c>
      <c r="F46" s="5">
        <v>1</v>
      </c>
      <c r="G46" s="12">
        <v>20</v>
      </c>
      <c r="H46" s="5">
        <v>1</v>
      </c>
      <c r="I46" s="12">
        <v>21</v>
      </c>
    </row>
    <row r="47" spans="1:9" ht="15" customHeight="1" x14ac:dyDescent="0.2">
      <c r="A47" s="10">
        <f t="shared" ref="A47:A62" si="2">IF($B47=0,0,"teilbeschäftigt im Ausmaß von")</f>
        <v>0</v>
      </c>
      <c r="B47" s="11">
        <f t="shared" ref="B47:B67" si="3">IF($C$8=1,"",IF($C$17=2,IF($B$4=1,IF($B46-1&gt;0,$B46-1,0),IF($B$4=2,IF($B46-1&gt;0,$B46-1,0),IF($B$4=3,IF($B46-1&gt;0,$B46-1,0)))),0))</f>
        <v>0</v>
      </c>
      <c r="D47" s="5">
        <v>2</v>
      </c>
      <c r="E47" s="12">
        <v>18</v>
      </c>
      <c r="F47" s="5">
        <v>2</v>
      </c>
      <c r="G47" s="12">
        <v>19</v>
      </c>
      <c r="H47" s="5">
        <v>2</v>
      </c>
      <c r="I47" s="12">
        <v>20</v>
      </c>
    </row>
    <row r="48" spans="1:9" ht="15" customHeight="1" x14ac:dyDescent="0.2">
      <c r="A48" s="10">
        <f t="shared" si="2"/>
        <v>0</v>
      </c>
      <c r="B48" s="11">
        <f t="shared" si="3"/>
        <v>0</v>
      </c>
      <c r="D48" s="5">
        <v>3</v>
      </c>
      <c r="E48" s="12">
        <v>17</v>
      </c>
      <c r="F48" s="5">
        <v>3</v>
      </c>
      <c r="G48" s="12">
        <v>18</v>
      </c>
      <c r="H48" s="5">
        <v>3</v>
      </c>
      <c r="I48" s="12">
        <v>19</v>
      </c>
    </row>
    <row r="49" spans="1:9" ht="15" customHeight="1" x14ac:dyDescent="0.2">
      <c r="A49" s="10">
        <f t="shared" si="2"/>
        <v>0</v>
      </c>
      <c r="B49" s="11">
        <f t="shared" si="3"/>
        <v>0</v>
      </c>
      <c r="D49" s="5">
        <v>4</v>
      </c>
      <c r="E49" s="12">
        <v>16</v>
      </c>
      <c r="F49" s="5">
        <v>4</v>
      </c>
      <c r="G49" s="12">
        <v>17</v>
      </c>
      <c r="H49" s="5">
        <v>4</v>
      </c>
      <c r="I49" s="12">
        <v>18</v>
      </c>
    </row>
    <row r="50" spans="1:9" ht="15" customHeight="1" x14ac:dyDescent="0.2">
      <c r="A50" s="10">
        <f t="shared" si="2"/>
        <v>0</v>
      </c>
      <c r="B50" s="11">
        <f t="shared" si="3"/>
        <v>0</v>
      </c>
      <c r="D50" s="5">
        <v>5</v>
      </c>
      <c r="E50" s="12">
        <v>15</v>
      </c>
      <c r="F50" s="5">
        <v>5</v>
      </c>
      <c r="G50" s="12">
        <v>16</v>
      </c>
      <c r="H50" s="5">
        <v>5</v>
      </c>
      <c r="I50" s="12">
        <v>17</v>
      </c>
    </row>
    <row r="51" spans="1:9" ht="15" customHeight="1" x14ac:dyDescent="0.2">
      <c r="A51" s="10">
        <f t="shared" si="2"/>
        <v>0</v>
      </c>
      <c r="B51" s="11">
        <f t="shared" si="3"/>
        <v>0</v>
      </c>
      <c r="D51" s="5">
        <v>6</v>
      </c>
      <c r="E51" s="12">
        <v>14</v>
      </c>
      <c r="F51" s="5">
        <v>6</v>
      </c>
      <c r="G51" s="12">
        <v>15</v>
      </c>
      <c r="H51" s="5">
        <v>6</v>
      </c>
      <c r="I51" s="12">
        <v>16</v>
      </c>
    </row>
    <row r="52" spans="1:9" ht="15" customHeight="1" x14ac:dyDescent="0.2">
      <c r="A52" s="10">
        <f t="shared" si="2"/>
        <v>0</v>
      </c>
      <c r="B52" s="11">
        <f t="shared" si="3"/>
        <v>0</v>
      </c>
      <c r="D52" s="5">
        <v>7</v>
      </c>
      <c r="E52" s="12">
        <v>13</v>
      </c>
      <c r="F52" s="5">
        <v>7</v>
      </c>
      <c r="G52" s="12">
        <v>14</v>
      </c>
      <c r="H52" s="5">
        <v>7</v>
      </c>
      <c r="I52" s="12">
        <v>15</v>
      </c>
    </row>
    <row r="53" spans="1:9" ht="15" customHeight="1" x14ac:dyDescent="0.2">
      <c r="A53" s="10">
        <f t="shared" si="2"/>
        <v>0</v>
      </c>
      <c r="B53" s="11">
        <f t="shared" si="3"/>
        <v>0</v>
      </c>
      <c r="D53" s="5">
        <v>8</v>
      </c>
      <c r="E53" s="12">
        <v>12</v>
      </c>
      <c r="F53" s="5">
        <v>8</v>
      </c>
      <c r="G53" s="12">
        <v>13</v>
      </c>
      <c r="H53" s="5">
        <v>8</v>
      </c>
      <c r="I53" s="12">
        <v>14</v>
      </c>
    </row>
    <row r="54" spans="1:9" ht="15" customHeight="1" x14ac:dyDescent="0.2">
      <c r="A54" s="10">
        <f t="shared" si="2"/>
        <v>0</v>
      </c>
      <c r="B54" s="11">
        <f t="shared" si="3"/>
        <v>0</v>
      </c>
      <c r="D54" s="5">
        <v>9</v>
      </c>
      <c r="E54" s="12">
        <v>11</v>
      </c>
      <c r="F54" s="5">
        <v>9</v>
      </c>
      <c r="G54" s="12">
        <v>12</v>
      </c>
      <c r="H54" s="5">
        <v>9</v>
      </c>
      <c r="I54" s="12">
        <v>13</v>
      </c>
    </row>
    <row r="55" spans="1:9" ht="15" customHeight="1" x14ac:dyDescent="0.2">
      <c r="A55" s="10">
        <f t="shared" si="2"/>
        <v>0</v>
      </c>
      <c r="B55" s="11">
        <f t="shared" si="3"/>
        <v>0</v>
      </c>
      <c r="D55" s="5">
        <v>10</v>
      </c>
      <c r="E55" s="12">
        <v>10</v>
      </c>
      <c r="F55" s="5">
        <v>10</v>
      </c>
      <c r="G55" s="12">
        <v>11</v>
      </c>
      <c r="H55" s="5">
        <v>10</v>
      </c>
      <c r="I55" s="12">
        <v>12</v>
      </c>
    </row>
    <row r="56" spans="1:9" ht="15" customHeight="1" x14ac:dyDescent="0.2">
      <c r="A56" s="10">
        <f t="shared" si="2"/>
        <v>0</v>
      </c>
      <c r="B56" s="11">
        <f t="shared" si="3"/>
        <v>0</v>
      </c>
      <c r="D56" s="5">
        <v>11</v>
      </c>
      <c r="E56" s="12">
        <v>9</v>
      </c>
      <c r="F56" s="5">
        <v>11</v>
      </c>
      <c r="G56" s="12">
        <v>10</v>
      </c>
      <c r="H56" s="5">
        <v>11</v>
      </c>
      <c r="I56" s="12">
        <v>11</v>
      </c>
    </row>
    <row r="57" spans="1:9" ht="15" customHeight="1" x14ac:dyDescent="0.2">
      <c r="A57" s="10">
        <f t="shared" si="2"/>
        <v>0</v>
      </c>
      <c r="B57" s="11">
        <f t="shared" si="3"/>
        <v>0</v>
      </c>
      <c r="D57" s="5">
        <v>12</v>
      </c>
      <c r="E57" s="12">
        <v>8</v>
      </c>
      <c r="F57" s="5">
        <v>12</v>
      </c>
      <c r="G57" s="12">
        <v>9</v>
      </c>
      <c r="H57" s="5">
        <v>12</v>
      </c>
      <c r="I57" s="12">
        <v>10</v>
      </c>
    </row>
    <row r="58" spans="1:9" ht="15" customHeight="1" x14ac:dyDescent="0.2">
      <c r="A58" s="10">
        <f t="shared" si="2"/>
        <v>0</v>
      </c>
      <c r="B58" s="11">
        <f t="shared" si="3"/>
        <v>0</v>
      </c>
      <c r="D58" s="5">
        <v>13</v>
      </c>
      <c r="E58" s="12">
        <v>7</v>
      </c>
      <c r="F58" s="5">
        <v>13</v>
      </c>
      <c r="G58" s="12">
        <v>8</v>
      </c>
      <c r="H58" s="5">
        <v>13</v>
      </c>
      <c r="I58" s="12">
        <v>9</v>
      </c>
    </row>
    <row r="59" spans="1:9" ht="15" customHeight="1" x14ac:dyDescent="0.2">
      <c r="A59" s="10">
        <f t="shared" si="2"/>
        <v>0</v>
      </c>
      <c r="B59" s="11">
        <f t="shared" si="3"/>
        <v>0</v>
      </c>
      <c r="D59" s="5">
        <v>14</v>
      </c>
      <c r="E59" s="12">
        <v>6</v>
      </c>
      <c r="F59" s="5">
        <v>14</v>
      </c>
      <c r="G59" s="12">
        <v>7</v>
      </c>
      <c r="H59" s="5">
        <v>14</v>
      </c>
      <c r="I59" s="12">
        <v>8</v>
      </c>
    </row>
    <row r="60" spans="1:9" ht="15" customHeight="1" x14ac:dyDescent="0.2">
      <c r="A60" s="10">
        <f t="shared" si="2"/>
        <v>0</v>
      </c>
      <c r="B60" s="11">
        <f t="shared" si="3"/>
        <v>0</v>
      </c>
      <c r="D60" s="5">
        <v>15</v>
      </c>
      <c r="E60" s="12">
        <v>5</v>
      </c>
      <c r="F60" s="5">
        <v>15</v>
      </c>
      <c r="G60" s="12">
        <v>6</v>
      </c>
      <c r="H60" s="5">
        <v>15</v>
      </c>
      <c r="I60" s="12">
        <v>7</v>
      </c>
    </row>
    <row r="61" spans="1:9" ht="15" customHeight="1" x14ac:dyDescent="0.2">
      <c r="A61" s="10">
        <f t="shared" si="2"/>
        <v>0</v>
      </c>
      <c r="B61" s="11">
        <f t="shared" si="3"/>
        <v>0</v>
      </c>
      <c r="D61" s="5">
        <v>16</v>
      </c>
      <c r="E61" s="12">
        <v>4</v>
      </c>
      <c r="F61" s="5">
        <v>16</v>
      </c>
      <c r="G61" s="12">
        <v>5</v>
      </c>
      <c r="H61" s="5">
        <v>16</v>
      </c>
      <c r="I61" s="12">
        <v>6</v>
      </c>
    </row>
    <row r="62" spans="1:9" ht="15" customHeight="1" x14ac:dyDescent="0.2">
      <c r="A62" s="10">
        <f t="shared" si="2"/>
        <v>0</v>
      </c>
      <c r="B62" s="11">
        <f t="shared" si="3"/>
        <v>0</v>
      </c>
      <c r="D62" s="5">
        <v>17</v>
      </c>
      <c r="E62" s="12">
        <v>3</v>
      </c>
      <c r="F62" s="5">
        <v>17</v>
      </c>
      <c r="G62" s="12">
        <v>4</v>
      </c>
      <c r="H62" s="5">
        <v>17</v>
      </c>
      <c r="I62" s="12">
        <v>5</v>
      </c>
    </row>
    <row r="63" spans="1:9" ht="15" customHeight="1" x14ac:dyDescent="0.2">
      <c r="A63" s="10">
        <f>IF($B63=0,0,"teilbeschäftigt im Ausmaß von")</f>
        <v>0</v>
      </c>
      <c r="B63" s="11">
        <f t="shared" si="3"/>
        <v>0</v>
      </c>
      <c r="D63" s="5">
        <v>18</v>
      </c>
      <c r="E63" s="12">
        <v>2</v>
      </c>
      <c r="F63" s="5">
        <v>18</v>
      </c>
      <c r="G63" s="12">
        <v>3</v>
      </c>
      <c r="H63" s="5">
        <v>18</v>
      </c>
      <c r="I63" s="12">
        <v>4</v>
      </c>
    </row>
    <row r="64" spans="1:9" ht="15" customHeight="1" x14ac:dyDescent="0.2">
      <c r="A64" s="10">
        <f>IF($B64=0,0,"teilbeschäftigt im Ausmaß von")</f>
        <v>0</v>
      </c>
      <c r="B64" s="11">
        <f t="shared" si="3"/>
        <v>0</v>
      </c>
      <c r="D64" s="5">
        <v>19</v>
      </c>
      <c r="E64" s="12">
        <v>1</v>
      </c>
      <c r="F64" s="5">
        <v>19</v>
      </c>
      <c r="G64" s="12">
        <v>2</v>
      </c>
      <c r="H64" s="5">
        <v>19</v>
      </c>
      <c r="I64" s="12">
        <v>3</v>
      </c>
    </row>
    <row r="65" spans="1:9" ht="15" customHeight="1" x14ac:dyDescent="0.2">
      <c r="A65" s="10">
        <f>IF($B65=0,0,"teilbeschäftigt im Ausmaß von")</f>
        <v>0</v>
      </c>
      <c r="B65" s="11">
        <f t="shared" si="3"/>
        <v>0</v>
      </c>
      <c r="E65" s="12"/>
      <c r="F65" s="5">
        <v>20</v>
      </c>
      <c r="G65" s="12">
        <v>1</v>
      </c>
      <c r="H65" s="5">
        <v>20</v>
      </c>
      <c r="I65" s="12">
        <v>2</v>
      </c>
    </row>
    <row r="66" spans="1:9" ht="15" customHeight="1" x14ac:dyDescent="0.2">
      <c r="A66" s="10">
        <f>IF($B66=0,0,"teilbeschäftigt im Ausmaß von")</f>
        <v>0</v>
      </c>
      <c r="B66" s="11">
        <f t="shared" si="3"/>
        <v>0</v>
      </c>
      <c r="E66" s="12"/>
      <c r="H66" s="5">
        <v>21</v>
      </c>
      <c r="I66" s="12">
        <v>1</v>
      </c>
    </row>
    <row r="67" spans="1:9" ht="15" customHeight="1" x14ac:dyDescent="0.2">
      <c r="A67" s="10">
        <f>IF($B67=0,0,"teilbeschäftigt im Ausmaß von")</f>
        <v>0</v>
      </c>
      <c r="B67" s="11">
        <f t="shared" si="3"/>
        <v>0</v>
      </c>
    </row>
  </sheetData>
  <sheetProtection password="EA13" sheet="1" objects="1" scenarios="1"/>
  <phoneticPr fontId="0" type="noConversion"/>
  <printOptions horizontalCentered="1" gridLines="1" gridLinesSet="0"/>
  <pageMargins left="0.78740157499999996" right="0.78740157499999996" top="0.984251969" bottom="0.984251969" header="0.4921259845" footer="0.4921259845"/>
  <pageSetup paperSize="9" scale="89" fitToHeight="0" orientation="landscape" verticalDpi="300" r:id="rId1"/>
  <headerFooter alignWithMargins="0">
    <oddHeader>&amp;A</oddHeader>
    <oddFooter>Seite &amp;P&amp;L&amp;"Arial,Standard"&amp;08&amp;F Version 12.05.2006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E0D2-0369-4705-81B5-AC5E2664C99E}">
  <sheetPr codeName="Tabelle4">
    <pageSetUpPr fitToPage="1"/>
  </sheetPr>
  <dimension ref="A1:AG15"/>
  <sheetViews>
    <sheetView workbookViewId="0">
      <selection activeCell="A3" sqref="A3"/>
    </sheetView>
  </sheetViews>
  <sheetFormatPr baseColWidth="10" defaultColWidth="13.33203125" defaultRowHeight="15" customHeight="1" x14ac:dyDescent="0.2"/>
  <cols>
    <col min="1" max="33" width="10.83203125" style="68" customWidth="1"/>
    <col min="34" max="16384" width="13.33203125" style="66"/>
  </cols>
  <sheetData>
    <row r="1" spans="1:33" ht="27.75" customHeight="1" x14ac:dyDescent="0.25">
      <c r="A1" s="63" t="s">
        <v>109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3" t="s">
        <v>110</v>
      </c>
      <c r="M1" s="64"/>
      <c r="N1" s="64"/>
      <c r="O1" s="64"/>
      <c r="P1" s="64"/>
      <c r="Q1" s="64"/>
      <c r="R1" s="64"/>
      <c r="S1" s="64"/>
      <c r="T1" s="64"/>
      <c r="U1" s="64"/>
      <c r="V1" s="65"/>
      <c r="W1" s="63" t="s">
        <v>111</v>
      </c>
      <c r="X1" s="64"/>
      <c r="Y1" s="64"/>
      <c r="Z1" s="64"/>
      <c r="AA1" s="64"/>
      <c r="AB1" s="64"/>
      <c r="AC1" s="64"/>
      <c r="AD1" s="64"/>
      <c r="AE1" s="64"/>
      <c r="AF1" s="64"/>
      <c r="AG1" s="65"/>
    </row>
    <row r="2" spans="1:33" ht="15" customHeight="1" x14ac:dyDescent="0.2">
      <c r="A2" s="67" t="s">
        <v>112</v>
      </c>
      <c r="B2" s="68" t="s">
        <v>1</v>
      </c>
      <c r="C2" s="68" t="s">
        <v>113</v>
      </c>
      <c r="D2" s="68" t="s">
        <v>114</v>
      </c>
      <c r="E2" s="68" t="s">
        <v>115</v>
      </c>
      <c r="F2" s="68" t="s">
        <v>116</v>
      </c>
      <c r="G2" s="68" t="s">
        <v>117</v>
      </c>
      <c r="H2" s="68" t="s">
        <v>118</v>
      </c>
      <c r="I2" s="68" t="s">
        <v>119</v>
      </c>
      <c r="J2" s="68" t="s">
        <v>120</v>
      </c>
      <c r="K2" s="69" t="s">
        <v>121</v>
      </c>
      <c r="L2" s="67" t="s">
        <v>112</v>
      </c>
      <c r="M2" s="68" t="s">
        <v>1</v>
      </c>
      <c r="N2" s="68" t="s">
        <v>113</v>
      </c>
      <c r="O2" s="68" t="s">
        <v>114</v>
      </c>
      <c r="P2" s="68" t="s">
        <v>115</v>
      </c>
      <c r="Q2" s="68" t="s">
        <v>116</v>
      </c>
      <c r="R2" s="68" t="s">
        <v>117</v>
      </c>
      <c r="S2" s="68" t="s">
        <v>118</v>
      </c>
      <c r="T2" s="68" t="s">
        <v>119</v>
      </c>
      <c r="U2" s="68" t="s">
        <v>120</v>
      </c>
      <c r="V2" s="69" t="s">
        <v>121</v>
      </c>
      <c r="W2" s="67" t="s">
        <v>112</v>
      </c>
      <c r="X2" s="68" t="s">
        <v>1</v>
      </c>
      <c r="Y2" s="68" t="s">
        <v>113</v>
      </c>
      <c r="Z2" s="68" t="s">
        <v>114</v>
      </c>
      <c r="AA2" s="68" t="s">
        <v>115</v>
      </c>
      <c r="AB2" s="68" t="s">
        <v>116</v>
      </c>
      <c r="AC2" s="68" t="s">
        <v>117</v>
      </c>
      <c r="AD2" s="68" t="s">
        <v>118</v>
      </c>
      <c r="AE2" s="68" t="s">
        <v>119</v>
      </c>
      <c r="AF2" s="68" t="s">
        <v>120</v>
      </c>
      <c r="AG2" s="69" t="s">
        <v>121</v>
      </c>
    </row>
    <row r="3" spans="1:33" ht="15" customHeight="1" x14ac:dyDescent="0.2">
      <c r="A3" s="70">
        <v>22</v>
      </c>
      <c r="B3" s="71">
        <f>Parameter!$D$1</f>
        <v>1776</v>
      </c>
      <c r="C3" s="72">
        <v>100</v>
      </c>
      <c r="D3" s="73">
        <v>792</v>
      </c>
      <c r="E3" s="74">
        <f>$D3*5/6</f>
        <v>660</v>
      </c>
      <c r="F3" s="74">
        <f>IF(Parameter!C1=2,'Jahresnorm Berechnung Werte'!D382,'Jahresnorm Berechnung Werte'!D383)</f>
        <v>324</v>
      </c>
      <c r="G3" s="74">
        <f>IF(Parameter!$C$8=1,0,100)</f>
        <v>100</v>
      </c>
      <c r="H3" s="74">
        <f>IF(Parameter!$C$8=1,0,IF(Parameter!$C$11=1,IF((F3-G3-66-I3-J3)&lt;0,0,66),0))</f>
        <v>0</v>
      </c>
      <c r="I3" s="74">
        <f>IF(Parameter!$C$8=1,0,20)</f>
        <v>20</v>
      </c>
      <c r="J3" s="74">
        <f>IF(Parameter!$C$8=1,0,15)</f>
        <v>15</v>
      </c>
      <c r="K3" s="75">
        <f>F3-G3-H3-I3-J3</f>
        <v>189</v>
      </c>
      <c r="L3" s="70">
        <v>21</v>
      </c>
      <c r="M3" s="71">
        <f>Parameter!$D$1</f>
        <v>1776</v>
      </c>
      <c r="N3" s="72">
        <v>100</v>
      </c>
      <c r="O3" s="73">
        <v>756</v>
      </c>
      <c r="P3" s="74">
        <f>$O3*5/6</f>
        <v>630</v>
      </c>
      <c r="Q3" s="74">
        <f>IF(Parameter!C1=2,'Jahresnorm Berechnung Werte'!C382,'Jahresnorm Berechnung Werte'!C383)</f>
        <v>390</v>
      </c>
      <c r="R3" s="74">
        <f>IF(Parameter!$C$8=1,0,100)</f>
        <v>100</v>
      </c>
      <c r="S3" s="74">
        <f>IF(Parameter!$C$8=1,0,IF(Parameter!$C$11=1,IF((Q3-R3-66-T3-U3)&lt;0,0,66),0))</f>
        <v>0</v>
      </c>
      <c r="T3" s="74">
        <f>IF(Parameter!$C$8=1,0,20)</f>
        <v>20</v>
      </c>
      <c r="U3" s="74">
        <f>IF(Parameter!$C$8=1,0,15)</f>
        <v>15</v>
      </c>
      <c r="V3" s="75">
        <f>Q3-R3-S3-T3-U3</f>
        <v>255</v>
      </c>
      <c r="W3" s="70">
        <v>20</v>
      </c>
      <c r="X3" s="71">
        <f>Parameter!$D$1</f>
        <v>1776</v>
      </c>
      <c r="Y3" s="72">
        <v>100</v>
      </c>
      <c r="Z3" s="73">
        <v>720</v>
      </c>
      <c r="AA3" s="74">
        <f>$Z3*5/6</f>
        <v>600</v>
      </c>
      <c r="AB3" s="74">
        <f>IF(Parameter!C1=2,'Jahresnorm Berechnung Werte'!B382,'Jahresnorm Berechnung Werte'!B383)</f>
        <v>456</v>
      </c>
      <c r="AC3" s="74">
        <f>IF(Parameter!$C$8=1,0,100)</f>
        <v>100</v>
      </c>
      <c r="AD3" s="74">
        <f>IF(Parameter!$C$8=1,0,IF(Parameter!$C$11=1,IF((AB3-AC3-66-AE3-AF3)&lt;0,0,66),0))</f>
        <v>0</v>
      </c>
      <c r="AE3" s="74">
        <f>IF(Parameter!$C$8=1,0,20)</f>
        <v>20</v>
      </c>
      <c r="AF3" s="74">
        <f>IF(Parameter!$C$8=1,0,15)</f>
        <v>15</v>
      </c>
      <c r="AG3" s="75">
        <f>AB3-AC3-AD3-AE3-AF3</f>
        <v>321</v>
      </c>
    </row>
    <row r="4" spans="1:33" ht="15" customHeight="1" x14ac:dyDescent="0.2">
      <c r="A4" s="67" t="s">
        <v>143</v>
      </c>
      <c r="B4" s="78">
        <f>SUM(D3:F3)</f>
        <v>1776</v>
      </c>
      <c r="K4" s="69"/>
      <c r="L4" s="67" t="s">
        <v>143</v>
      </c>
      <c r="M4" s="78">
        <f>SUM(O3:Q3)</f>
        <v>1776</v>
      </c>
      <c r="N4" s="77"/>
      <c r="O4" s="78"/>
      <c r="P4" s="78"/>
      <c r="Q4" s="78"/>
      <c r="R4" s="78"/>
      <c r="S4" s="78"/>
      <c r="T4" s="78"/>
      <c r="U4" s="78"/>
      <c r="V4" s="79"/>
      <c r="W4" s="67" t="s">
        <v>143</v>
      </c>
      <c r="X4" s="78">
        <f>SUM(Z3:AB3)</f>
        <v>1776</v>
      </c>
      <c r="Y4" s="77"/>
      <c r="Z4" s="78"/>
      <c r="AA4" s="78"/>
      <c r="AB4" s="78"/>
      <c r="AC4" s="78"/>
      <c r="AD4" s="78"/>
      <c r="AE4" s="78"/>
      <c r="AF4" s="78"/>
      <c r="AG4" s="79"/>
    </row>
    <row r="5" spans="1:33" ht="15" customHeight="1" x14ac:dyDescent="0.2">
      <c r="A5" s="80" t="s">
        <v>122</v>
      </c>
      <c r="B5" s="81"/>
      <c r="C5" s="81"/>
      <c r="D5" s="81"/>
      <c r="E5" s="81"/>
      <c r="F5" s="81"/>
      <c r="G5" s="81"/>
      <c r="H5" s="81"/>
      <c r="I5" s="82"/>
      <c r="J5" s="81">
        <f>SUM(D7:F7)</f>
        <v>1776</v>
      </c>
      <c r="K5" s="83"/>
      <c r="L5" s="80" t="s">
        <v>122</v>
      </c>
      <c r="M5" s="81"/>
      <c r="N5" s="81"/>
      <c r="O5" s="81"/>
      <c r="P5" s="81"/>
      <c r="Q5" s="81"/>
      <c r="R5" s="81"/>
      <c r="S5" s="81"/>
      <c r="T5" s="82"/>
      <c r="U5" s="81">
        <f>SUM(O7:Q7)</f>
        <v>1776</v>
      </c>
      <c r="V5" s="83"/>
      <c r="W5" s="80" t="s">
        <v>122</v>
      </c>
      <c r="X5" s="81"/>
      <c r="Y5" s="81"/>
      <c r="Z5" s="81"/>
      <c r="AA5" s="81"/>
      <c r="AB5" s="81"/>
      <c r="AC5" s="81"/>
      <c r="AD5" s="81"/>
      <c r="AE5" s="82"/>
      <c r="AF5" s="81">
        <f>SUM(Z7:AB7)</f>
        <v>1776</v>
      </c>
      <c r="AG5" s="83"/>
    </row>
    <row r="6" spans="1:33" ht="15" customHeight="1" x14ac:dyDescent="0.2">
      <c r="A6" s="67" t="s">
        <v>112</v>
      </c>
      <c r="B6" s="68" t="s">
        <v>1</v>
      </c>
      <c r="C6" s="68" t="s">
        <v>113</v>
      </c>
      <c r="D6" s="68" t="s">
        <v>114</v>
      </c>
      <c r="E6" s="68" t="s">
        <v>115</v>
      </c>
      <c r="F6" s="68" t="s">
        <v>116</v>
      </c>
      <c r="G6" s="68" t="s">
        <v>117</v>
      </c>
      <c r="H6" s="68" t="s">
        <v>118</v>
      </c>
      <c r="I6" s="68" t="s">
        <v>119</v>
      </c>
      <c r="J6" s="68" t="s">
        <v>120</v>
      </c>
      <c r="K6" s="69" t="s">
        <v>121</v>
      </c>
      <c r="L6" s="67" t="s">
        <v>112</v>
      </c>
      <c r="M6" s="68" t="s">
        <v>1</v>
      </c>
      <c r="N6" s="68" t="s">
        <v>113</v>
      </c>
      <c r="O6" s="68" t="s">
        <v>114</v>
      </c>
      <c r="P6" s="68" t="s">
        <v>115</v>
      </c>
      <c r="Q6" s="68" t="s">
        <v>116</v>
      </c>
      <c r="R6" s="68" t="s">
        <v>117</v>
      </c>
      <c r="S6" s="68" t="s">
        <v>118</v>
      </c>
      <c r="T6" s="68" t="s">
        <v>119</v>
      </c>
      <c r="U6" s="68" t="s">
        <v>120</v>
      </c>
      <c r="V6" s="69" t="s">
        <v>121</v>
      </c>
      <c r="W6" s="67" t="s">
        <v>112</v>
      </c>
      <c r="X6" s="68" t="s">
        <v>1</v>
      </c>
      <c r="Y6" s="68" t="s">
        <v>113</v>
      </c>
      <c r="Z6" s="68" t="s">
        <v>114</v>
      </c>
      <c r="AA6" s="68" t="s">
        <v>115</v>
      </c>
      <c r="AB6" s="68" t="s">
        <v>116</v>
      </c>
      <c r="AC6" s="68" t="s">
        <v>117</v>
      </c>
      <c r="AD6" s="68" t="s">
        <v>118</v>
      </c>
      <c r="AE6" s="68" t="s">
        <v>119</v>
      </c>
      <c r="AF6" s="68" t="s">
        <v>120</v>
      </c>
      <c r="AG6" s="69" t="s">
        <v>121</v>
      </c>
    </row>
    <row r="7" spans="1:33" ht="15" customHeight="1" x14ac:dyDescent="0.2">
      <c r="A7" s="84">
        <f t="shared" ref="A7:AG7" si="0">A$3</f>
        <v>22</v>
      </c>
      <c r="B7" s="74">
        <f t="shared" si="0"/>
        <v>1776</v>
      </c>
      <c r="C7" s="72">
        <f t="shared" si="0"/>
        <v>100</v>
      </c>
      <c r="D7" s="74">
        <f t="shared" si="0"/>
        <v>792</v>
      </c>
      <c r="E7" s="74">
        <f t="shared" si="0"/>
        <v>660</v>
      </c>
      <c r="F7" s="74">
        <f t="shared" si="0"/>
        <v>324</v>
      </c>
      <c r="G7" s="74">
        <f t="shared" si="0"/>
        <v>100</v>
      </c>
      <c r="H7" s="74">
        <f t="shared" si="0"/>
        <v>0</v>
      </c>
      <c r="I7" s="74">
        <f t="shared" si="0"/>
        <v>20</v>
      </c>
      <c r="J7" s="74">
        <f t="shared" si="0"/>
        <v>15</v>
      </c>
      <c r="K7" s="75">
        <f t="shared" si="0"/>
        <v>189</v>
      </c>
      <c r="L7" s="84">
        <f t="shared" si="0"/>
        <v>21</v>
      </c>
      <c r="M7" s="74">
        <f t="shared" si="0"/>
        <v>1776</v>
      </c>
      <c r="N7" s="72">
        <f t="shared" si="0"/>
        <v>100</v>
      </c>
      <c r="O7" s="74">
        <f t="shared" si="0"/>
        <v>756</v>
      </c>
      <c r="P7" s="74">
        <f t="shared" si="0"/>
        <v>630</v>
      </c>
      <c r="Q7" s="74">
        <f t="shared" si="0"/>
        <v>390</v>
      </c>
      <c r="R7" s="74">
        <f t="shared" si="0"/>
        <v>100</v>
      </c>
      <c r="S7" s="74">
        <f t="shared" si="0"/>
        <v>0</v>
      </c>
      <c r="T7" s="74">
        <f t="shared" si="0"/>
        <v>20</v>
      </c>
      <c r="U7" s="74">
        <f t="shared" si="0"/>
        <v>15</v>
      </c>
      <c r="V7" s="75">
        <f t="shared" si="0"/>
        <v>255</v>
      </c>
      <c r="W7" s="84">
        <f t="shared" si="0"/>
        <v>20</v>
      </c>
      <c r="X7" s="74">
        <f t="shared" si="0"/>
        <v>1776</v>
      </c>
      <c r="Y7" s="72">
        <f t="shared" si="0"/>
        <v>100</v>
      </c>
      <c r="Z7" s="74">
        <f t="shared" si="0"/>
        <v>720</v>
      </c>
      <c r="AA7" s="74">
        <f t="shared" si="0"/>
        <v>600</v>
      </c>
      <c r="AB7" s="74">
        <f t="shared" si="0"/>
        <v>456</v>
      </c>
      <c r="AC7" s="74">
        <f t="shared" si="0"/>
        <v>100</v>
      </c>
      <c r="AD7" s="74">
        <f t="shared" si="0"/>
        <v>0</v>
      </c>
      <c r="AE7" s="74">
        <f t="shared" si="0"/>
        <v>20</v>
      </c>
      <c r="AF7" s="74">
        <f t="shared" si="0"/>
        <v>15</v>
      </c>
      <c r="AG7" s="75">
        <f t="shared" si="0"/>
        <v>321</v>
      </c>
    </row>
    <row r="8" spans="1:33" ht="15" customHeight="1" x14ac:dyDescent="0.2">
      <c r="A8" s="85" t="s">
        <v>123</v>
      </c>
      <c r="C8" s="72"/>
      <c r="D8" s="78"/>
      <c r="E8" s="74"/>
      <c r="F8" s="74"/>
      <c r="G8" s="74"/>
      <c r="H8" s="74"/>
      <c r="I8" s="74"/>
      <c r="J8" s="81">
        <f>SUM(D9:F9)</f>
        <v>1695</v>
      </c>
      <c r="K8" s="75"/>
      <c r="L8" s="85" t="s">
        <v>123</v>
      </c>
      <c r="M8" s="74"/>
      <c r="N8" s="72"/>
      <c r="O8" s="78"/>
      <c r="P8" s="74"/>
      <c r="Q8" s="74"/>
      <c r="R8" s="74"/>
      <c r="S8" s="74"/>
      <c r="T8" s="74"/>
      <c r="U8" s="81">
        <f>SUM(O9:Q9)</f>
        <v>1776</v>
      </c>
      <c r="V8" s="75"/>
      <c r="W8" s="85" t="s">
        <v>123</v>
      </c>
      <c r="X8" s="74"/>
      <c r="Y8" s="72"/>
      <c r="Z8" s="78"/>
      <c r="AA8" s="74"/>
      <c r="AB8" s="74"/>
      <c r="AC8" s="74"/>
      <c r="AD8" s="74"/>
      <c r="AE8" s="74"/>
      <c r="AF8" s="81">
        <f>SUM(Z9:AB9)</f>
        <v>1865</v>
      </c>
      <c r="AG8" s="75"/>
    </row>
    <row r="9" spans="1:33" ht="15" customHeight="1" x14ac:dyDescent="0.2">
      <c r="A9" s="84">
        <f>Parameter!$D$17</f>
        <v>21</v>
      </c>
      <c r="B9" s="78">
        <f>B7*C9/C7</f>
        <v>1695</v>
      </c>
      <c r="C9" s="77">
        <f>$A9/$A$3*100</f>
        <v>95.45</v>
      </c>
      <c r="D9" s="78">
        <f>D$3*$C9/100</f>
        <v>756</v>
      </c>
      <c r="E9" s="78">
        <f>$D9*5/6</f>
        <v>630</v>
      </c>
      <c r="F9" s="78">
        <f>F$3*$C9/100</f>
        <v>309</v>
      </c>
      <c r="G9" s="78">
        <f>G$3*$C9/100</f>
        <v>95</v>
      </c>
      <c r="H9" s="78">
        <f>IF((F9-G9-66-I9-J9)&lt;0,0,H3)</f>
        <v>0</v>
      </c>
      <c r="I9" s="78">
        <f>I$3*$C9/100</f>
        <v>19</v>
      </c>
      <c r="J9" s="78">
        <f>J$3*$C9/100</f>
        <v>14</v>
      </c>
      <c r="K9" s="79">
        <f>F9-G9-H9-I9-J9</f>
        <v>181</v>
      </c>
      <c r="L9" s="84">
        <f>Parameter!$D$17</f>
        <v>21</v>
      </c>
      <c r="M9" s="78">
        <f>M7*N9/N7</f>
        <v>1776</v>
      </c>
      <c r="N9" s="77">
        <f>$L9/$L$3*100</f>
        <v>100</v>
      </c>
      <c r="O9" s="78">
        <f>O$3*$N9/100</f>
        <v>756</v>
      </c>
      <c r="P9" s="78">
        <f>$O9*5/6</f>
        <v>630</v>
      </c>
      <c r="Q9" s="78">
        <f>Q$3*$N9/100</f>
        <v>390</v>
      </c>
      <c r="R9" s="78">
        <f>R$3*$N9/100</f>
        <v>100</v>
      </c>
      <c r="S9" s="78">
        <f>IF((Q9-R9-66-T9-U9)&lt;0,0,S3)</f>
        <v>0</v>
      </c>
      <c r="T9" s="78">
        <f>T$3*$N9/100</f>
        <v>20</v>
      </c>
      <c r="U9" s="78">
        <f>U$3*$N9/100</f>
        <v>15</v>
      </c>
      <c r="V9" s="79">
        <f>Q9-R9-S9-T9-U9</f>
        <v>255</v>
      </c>
      <c r="W9" s="84">
        <f>Parameter!$D$17</f>
        <v>21</v>
      </c>
      <c r="X9" s="78">
        <f>X7*Y9/Y7</f>
        <v>1865</v>
      </c>
      <c r="Y9" s="77">
        <f>$W9/$W$3*100</f>
        <v>105</v>
      </c>
      <c r="Z9" s="78">
        <f>Z$3*$Y9/100</f>
        <v>756</v>
      </c>
      <c r="AA9" s="78">
        <f>$Z9*5/6</f>
        <v>630</v>
      </c>
      <c r="AB9" s="78">
        <f>AB$3*$Y9/100</f>
        <v>479</v>
      </c>
      <c r="AC9" s="78">
        <f>AC$3*$Y9/100</f>
        <v>105</v>
      </c>
      <c r="AD9" s="78">
        <f>IF((AB9-AC9-66-AE9-AF9)&lt;0,0,AD3)</f>
        <v>0</v>
      </c>
      <c r="AE9" s="78">
        <f>AE$3*$Y9/100</f>
        <v>21</v>
      </c>
      <c r="AF9" s="78">
        <f>AF$3*$Y9/100</f>
        <v>16</v>
      </c>
      <c r="AG9" s="79">
        <f>AB9-AC9-AD9-AE9-AF9</f>
        <v>337</v>
      </c>
    </row>
    <row r="10" spans="1:33" s="82" customFormat="1" ht="15" customHeight="1" x14ac:dyDescent="0.2">
      <c r="A10" s="85" t="s">
        <v>124</v>
      </c>
      <c r="B10" s="74"/>
      <c r="C10" s="77"/>
      <c r="D10" s="78"/>
      <c r="E10" s="78"/>
      <c r="F10" s="78"/>
      <c r="G10" s="78"/>
      <c r="H10" s="78"/>
      <c r="I10" s="78"/>
      <c r="J10" s="81">
        <f>SUM(D11:F11)</f>
        <v>1695</v>
      </c>
      <c r="K10" s="79"/>
      <c r="L10" s="85" t="s">
        <v>124</v>
      </c>
      <c r="M10" s="74"/>
      <c r="N10" s="77"/>
      <c r="O10" s="78"/>
      <c r="P10" s="78"/>
      <c r="Q10" s="78"/>
      <c r="R10" s="78"/>
      <c r="S10" s="78"/>
      <c r="T10" s="78"/>
      <c r="U10" s="81">
        <f>SUM(O11:Q11)</f>
        <v>1776</v>
      </c>
      <c r="V10" s="79"/>
      <c r="W10" s="85" t="s">
        <v>124</v>
      </c>
      <c r="X10" s="74"/>
      <c r="Y10" s="77"/>
      <c r="Z10" s="78"/>
      <c r="AA10" s="78"/>
      <c r="AB10" s="78"/>
      <c r="AC10" s="78"/>
      <c r="AD10" s="78"/>
      <c r="AE10" s="78"/>
      <c r="AF10" s="81">
        <f>SUM(Z11:AB11)</f>
        <v>1865</v>
      </c>
      <c r="AG10" s="79"/>
    </row>
    <row r="11" spans="1:33" ht="15" customHeight="1" x14ac:dyDescent="0.2">
      <c r="A11" s="86">
        <f>A$9-Parameter!$D$14</f>
        <v>21</v>
      </c>
      <c r="B11" s="78">
        <f>D11+E11+G11+H11+I11+J11+K11</f>
        <v>1695</v>
      </c>
      <c r="C11" s="77">
        <f>C9</f>
        <v>95.45</v>
      </c>
      <c r="D11" s="78">
        <f>A11*36</f>
        <v>756</v>
      </c>
      <c r="E11" s="81">
        <f>D11/6*5</f>
        <v>630</v>
      </c>
      <c r="F11" s="87">
        <f>SUM(D9:F9)-E11-D11</f>
        <v>309</v>
      </c>
      <c r="G11" s="78">
        <f>IF(A$11&lt;=0,0,G$9)</f>
        <v>95</v>
      </c>
      <c r="H11" s="78">
        <f>IF(A$11&lt;=0,0,H$9)</f>
        <v>0</v>
      </c>
      <c r="I11" s="78">
        <f>IF(A$11&lt;=0,0,I$9)</f>
        <v>19</v>
      </c>
      <c r="J11" s="78">
        <f>IF(A$11&lt;=0,0,J$9)</f>
        <v>14</v>
      </c>
      <c r="K11" s="79">
        <f>F11-G11-H11-I11-J11</f>
        <v>181</v>
      </c>
      <c r="L11" s="86">
        <f>L$9-Parameter!$D$14</f>
        <v>21</v>
      </c>
      <c r="M11" s="78">
        <f>O11+P11+R11+S11+T11+U11+V11</f>
        <v>1776</v>
      </c>
      <c r="N11" s="77">
        <f>N9</f>
        <v>100</v>
      </c>
      <c r="O11" s="78">
        <f>L11*36</f>
        <v>756</v>
      </c>
      <c r="P11" s="81">
        <f>O11/6*5</f>
        <v>630</v>
      </c>
      <c r="Q11" s="87">
        <f>SUM(O9:Q9)-P11-O11</f>
        <v>390</v>
      </c>
      <c r="R11" s="78">
        <f>IF(L$11&lt;=0,0,R$9)</f>
        <v>100</v>
      </c>
      <c r="S11" s="78">
        <f>IF(L$11&lt;=0,0,S$9)</f>
        <v>0</v>
      </c>
      <c r="T11" s="78">
        <f>IF(L$11&lt;=0,0,T$9)</f>
        <v>20</v>
      </c>
      <c r="U11" s="78">
        <f>IF(L$11&lt;=0,0,U$9)</f>
        <v>15</v>
      </c>
      <c r="V11" s="79">
        <f>Q11-R11-S11-T11-U11</f>
        <v>255</v>
      </c>
      <c r="W11" s="86">
        <f>W$9-Parameter!$D$14</f>
        <v>21</v>
      </c>
      <c r="X11" s="78">
        <f>Z11+AA11+AC11+AD11+AE11+AF11+AG11</f>
        <v>1865</v>
      </c>
      <c r="Y11" s="77">
        <f>Y9</f>
        <v>105</v>
      </c>
      <c r="Z11" s="78">
        <f>W11*36</f>
        <v>756</v>
      </c>
      <c r="AA11" s="81">
        <f>Z11/6*5</f>
        <v>630</v>
      </c>
      <c r="AB11" s="87">
        <f>SUM(Z9:AB9)-AA11-Z11</f>
        <v>479</v>
      </c>
      <c r="AC11" s="78">
        <f>IF(W$11&lt;=0,0,AC$9)</f>
        <v>105</v>
      </c>
      <c r="AD11" s="78">
        <f>IF(W$11&lt;=0,0,AD$9)</f>
        <v>0</v>
      </c>
      <c r="AE11" s="78">
        <f>IF(W$11&lt;=0,0,AE$9)</f>
        <v>21</v>
      </c>
      <c r="AF11" s="78">
        <f>IF(W$11&lt;=0,0,AF$9)</f>
        <v>16</v>
      </c>
      <c r="AG11" s="79">
        <f>AB11-AC11-AD11-AE11-AF11</f>
        <v>337</v>
      </c>
    </row>
    <row r="12" spans="1:33" ht="15" customHeight="1" thickBot="1" x14ac:dyDescent="0.25">
      <c r="A12" s="88" t="s">
        <v>125</v>
      </c>
      <c r="B12" s="89"/>
      <c r="C12" s="89"/>
      <c r="D12" s="90">
        <f>K11-K9</f>
        <v>0</v>
      </c>
      <c r="E12" s="89"/>
      <c r="F12" s="89"/>
      <c r="G12" s="89"/>
      <c r="H12" s="91"/>
      <c r="I12" s="89"/>
      <c r="J12" s="89"/>
      <c r="K12" s="92"/>
      <c r="L12" s="88" t="s">
        <v>125</v>
      </c>
      <c r="M12" s="89"/>
      <c r="N12" s="89"/>
      <c r="O12" s="90">
        <f>V11-V9</f>
        <v>0</v>
      </c>
      <c r="P12" s="89"/>
      <c r="Q12" s="89"/>
      <c r="R12" s="89"/>
      <c r="S12" s="91"/>
      <c r="T12" s="89"/>
      <c r="U12" s="89"/>
      <c r="V12" s="92"/>
      <c r="W12" s="88" t="s">
        <v>125</v>
      </c>
      <c r="X12" s="89"/>
      <c r="Y12" s="89"/>
      <c r="Z12" s="90">
        <f>AG11-AG9</f>
        <v>0</v>
      </c>
      <c r="AA12" s="89"/>
      <c r="AB12" s="89"/>
      <c r="AC12" s="89"/>
      <c r="AD12" s="91"/>
      <c r="AE12" s="89"/>
      <c r="AF12" s="89"/>
      <c r="AG12" s="92"/>
    </row>
    <row r="13" spans="1:33" ht="15" customHeight="1" x14ac:dyDescent="0.2">
      <c r="A13" s="110"/>
      <c r="D13" s="78"/>
      <c r="K13" s="78"/>
      <c r="V13" s="78"/>
      <c r="AG13" s="78"/>
    </row>
    <row r="14" spans="1:33" ht="15" customHeight="1" x14ac:dyDescent="0.2">
      <c r="F14" s="78"/>
    </row>
    <row r="15" spans="1:33" ht="15" customHeight="1" x14ac:dyDescent="0.2">
      <c r="F15" s="76"/>
    </row>
  </sheetData>
  <sheetProtection password="F7D3" sheet="1" objects="1" scenarios="1"/>
  <phoneticPr fontId="0" type="noConversion"/>
  <printOptions horizontalCentered="1" gridLines="1"/>
  <pageMargins left="0.78740157499999996" right="0.78740157499999996" top="0.984251969" bottom="0.984251969" header="0.4921259845" footer="0.4921259845"/>
  <pageSetup paperSize="9" scale="45" orientation="landscape" verticalDpi="300" r:id="rId1"/>
  <headerFooter alignWithMargins="0">
    <oddFooter>&amp;L&amp;"Arial,Standard"&amp;08&amp;F Version 12.05.2006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3B87-D1C6-4D97-A0B5-1732F89CD2A1}">
  <sheetPr codeName="Tabelle5">
    <pageSetUpPr fitToPage="1"/>
  </sheetPr>
  <dimension ref="A1:AG45"/>
  <sheetViews>
    <sheetView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baseColWidth="10" defaultColWidth="13.33203125" defaultRowHeight="15" customHeight="1" x14ac:dyDescent="0.2"/>
  <cols>
    <col min="1" max="33" width="10.83203125" style="68" customWidth="1"/>
    <col min="34" max="16384" width="13.33203125" style="66"/>
  </cols>
  <sheetData>
    <row r="1" spans="1:33" ht="27.75" customHeight="1" x14ac:dyDescent="0.25">
      <c r="A1" s="63" t="s">
        <v>109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3" t="s">
        <v>110</v>
      </c>
      <c r="M1" s="64"/>
      <c r="N1" s="64"/>
      <c r="O1" s="64"/>
      <c r="P1" s="64"/>
      <c r="Q1" s="64"/>
      <c r="R1" s="64"/>
      <c r="S1" s="64"/>
      <c r="T1" s="64"/>
      <c r="U1" s="64"/>
      <c r="V1" s="65"/>
      <c r="W1" s="63" t="s">
        <v>111</v>
      </c>
      <c r="X1" s="64"/>
      <c r="Y1" s="64"/>
      <c r="Z1" s="64"/>
      <c r="AA1" s="64"/>
      <c r="AB1" s="64"/>
      <c r="AC1" s="64"/>
      <c r="AD1" s="64"/>
      <c r="AE1" s="64"/>
      <c r="AF1" s="64"/>
      <c r="AG1" s="65"/>
    </row>
    <row r="2" spans="1:33" ht="15" customHeight="1" x14ac:dyDescent="0.2">
      <c r="A2" s="86">
        <v>22</v>
      </c>
      <c r="B2" s="108">
        <f>Parameter!D1</f>
        <v>1776</v>
      </c>
      <c r="C2" s="77">
        <v>100</v>
      </c>
      <c r="D2" s="78">
        <v>792</v>
      </c>
      <c r="E2" s="78">
        <f t="shared" ref="E2:E10" si="0">D2*5/6</f>
        <v>660</v>
      </c>
      <c r="F2" s="109">
        <f>Matrix!F3</f>
        <v>324</v>
      </c>
      <c r="G2" s="78">
        <v>100</v>
      </c>
      <c r="H2" s="78">
        <f t="shared" ref="H2:H45" si="1">IF((F2-G2-66-I2-J2)&lt;0,0,66)</f>
        <v>66</v>
      </c>
      <c r="I2" s="78">
        <v>20</v>
      </c>
      <c r="J2" s="78">
        <v>15</v>
      </c>
      <c r="K2" s="79">
        <f>F2-G2-H2-I2-J2</f>
        <v>123</v>
      </c>
      <c r="L2" s="86">
        <v>21</v>
      </c>
      <c r="M2" s="74">
        <f>$B$2</f>
        <v>1776</v>
      </c>
      <c r="N2" s="77">
        <v>100</v>
      </c>
      <c r="O2" s="78">
        <v>756</v>
      </c>
      <c r="P2" s="78">
        <f t="shared" ref="P2:P14" si="2">O2*5/6</f>
        <v>630</v>
      </c>
      <c r="Q2" s="109">
        <f>Matrix!Q3</f>
        <v>390</v>
      </c>
      <c r="R2" s="78">
        <v>100</v>
      </c>
      <c r="S2" s="78">
        <f t="shared" ref="S2:S43" si="3">IF((Q2-R2-66-T2-U2)&lt;0,0,66)</f>
        <v>66</v>
      </c>
      <c r="T2" s="78">
        <v>20</v>
      </c>
      <c r="U2" s="78">
        <v>15</v>
      </c>
      <c r="V2" s="79">
        <f>Q2-R2-S2-T2-U2</f>
        <v>189</v>
      </c>
      <c r="W2" s="86">
        <v>20</v>
      </c>
      <c r="X2" s="74">
        <f>$B$2</f>
        <v>1776</v>
      </c>
      <c r="Y2" s="77">
        <v>100</v>
      </c>
      <c r="Z2" s="78">
        <v>720</v>
      </c>
      <c r="AA2" s="78">
        <f>Z2*5/6</f>
        <v>600</v>
      </c>
      <c r="AB2" s="109">
        <f>Matrix!AB3</f>
        <v>456</v>
      </c>
      <c r="AC2" s="78">
        <v>100</v>
      </c>
      <c r="AD2" s="78">
        <f t="shared" ref="AD2:AD41" si="4">IF((AB2-AC2-66-AE2-AF2)&lt;0,0,66)</f>
        <v>66</v>
      </c>
      <c r="AE2" s="78">
        <v>20</v>
      </c>
      <c r="AF2" s="78">
        <v>15</v>
      </c>
      <c r="AG2" s="79">
        <f>AB2-AC2-AD2-AE2-AF2</f>
        <v>255</v>
      </c>
    </row>
    <row r="3" spans="1:33" ht="15" customHeight="1" x14ac:dyDescent="0.2">
      <c r="A3" s="86">
        <f>A2-0.5</f>
        <v>21.5</v>
      </c>
      <c r="B3" s="78">
        <f t="shared" ref="B3:B10" si="5">B$2*C3/C$2</f>
        <v>1736</v>
      </c>
      <c r="C3" s="77">
        <f t="shared" ref="C3:C10" si="6">A3/A$2*100</f>
        <v>97.73</v>
      </c>
      <c r="D3" s="78">
        <f t="shared" ref="D3:D10" si="7">D$2*C3/100</f>
        <v>774</v>
      </c>
      <c r="E3" s="78">
        <f t="shared" si="0"/>
        <v>645</v>
      </c>
      <c r="F3" s="78">
        <f t="shared" ref="F3:F10" si="8">F$2*C3/100</f>
        <v>317</v>
      </c>
      <c r="G3" s="78">
        <f t="shared" ref="G3:G10" si="9">G$2*C3/100</f>
        <v>98</v>
      </c>
      <c r="H3" s="78">
        <f t="shared" si="1"/>
        <v>66</v>
      </c>
      <c r="I3" s="78">
        <f t="shared" ref="I3:I10" si="10">I$2*C3/100</f>
        <v>20</v>
      </c>
      <c r="J3" s="78">
        <f t="shared" ref="J3:J10" si="11">J$2*C3/100</f>
        <v>15</v>
      </c>
      <c r="K3" s="79">
        <f>F3-G3-H3-I3-J3</f>
        <v>118</v>
      </c>
      <c r="L3" s="86">
        <f>L2-0.5</f>
        <v>20.5</v>
      </c>
      <c r="M3" s="78">
        <f t="shared" ref="M3:M14" si="12">M$2*N3/N$2</f>
        <v>1734</v>
      </c>
      <c r="N3" s="77">
        <f t="shared" ref="N3:N14" si="13">L3/L$2*100</f>
        <v>97.62</v>
      </c>
      <c r="O3" s="78">
        <f t="shared" ref="O3:O14" si="14">O$2*N3/100</f>
        <v>738</v>
      </c>
      <c r="P3" s="78">
        <f t="shared" si="2"/>
        <v>615</v>
      </c>
      <c r="Q3" s="78">
        <f t="shared" ref="Q3:Q14" si="15">Q$2*N3/100</f>
        <v>381</v>
      </c>
      <c r="R3" s="78">
        <f t="shared" ref="R3:R14" si="16">R$2*N3/100</f>
        <v>98</v>
      </c>
      <c r="S3" s="78">
        <f t="shared" si="3"/>
        <v>66</v>
      </c>
      <c r="T3" s="78">
        <f t="shared" ref="T3:T14" si="17">T$2*N3/100</f>
        <v>20</v>
      </c>
      <c r="U3" s="78">
        <f t="shared" ref="U3:U14" si="18">U$2*N3/100</f>
        <v>15</v>
      </c>
      <c r="V3" s="79">
        <f>Q3-R3-S3-T3-U3</f>
        <v>182</v>
      </c>
      <c r="W3" s="86">
        <f>W2-0.5</f>
        <v>19.5</v>
      </c>
      <c r="X3" s="78">
        <f>X$2*Y3/Y$2</f>
        <v>1732</v>
      </c>
      <c r="Y3" s="77">
        <f>W3/W$2*100</f>
        <v>97.5</v>
      </c>
      <c r="Z3" s="78">
        <f>Z$2*Y3/100</f>
        <v>702</v>
      </c>
      <c r="AA3" s="78">
        <f>Z3*5/6</f>
        <v>585</v>
      </c>
      <c r="AB3" s="78">
        <f>AB$2*Y3/100</f>
        <v>445</v>
      </c>
      <c r="AC3" s="78">
        <f>AC$2*Y3/100</f>
        <v>98</v>
      </c>
      <c r="AD3" s="78">
        <f t="shared" si="4"/>
        <v>66</v>
      </c>
      <c r="AE3" s="78">
        <f>AE$2*Y3/100</f>
        <v>20</v>
      </c>
      <c r="AF3" s="78">
        <f>AF$2*Y3/100</f>
        <v>15</v>
      </c>
      <c r="AG3" s="79">
        <f>AB3-AC3-AD3-AE3-AF3</f>
        <v>246</v>
      </c>
    </row>
    <row r="4" spans="1:33" ht="15" customHeight="1" x14ac:dyDescent="0.2">
      <c r="A4" s="86">
        <f t="shared" ref="A4:A45" si="19">A3-0.5</f>
        <v>21</v>
      </c>
      <c r="B4" s="78">
        <f t="shared" si="5"/>
        <v>1695</v>
      </c>
      <c r="C4" s="77">
        <f t="shared" si="6"/>
        <v>95.45</v>
      </c>
      <c r="D4" s="78">
        <f t="shared" si="7"/>
        <v>756</v>
      </c>
      <c r="E4" s="78">
        <f t="shared" si="0"/>
        <v>630</v>
      </c>
      <c r="F4" s="78">
        <f t="shared" si="8"/>
        <v>309</v>
      </c>
      <c r="G4" s="78">
        <f t="shared" si="9"/>
        <v>95</v>
      </c>
      <c r="H4" s="78">
        <f t="shared" si="1"/>
        <v>66</v>
      </c>
      <c r="I4" s="78">
        <f t="shared" si="10"/>
        <v>19</v>
      </c>
      <c r="J4" s="78">
        <f t="shared" si="11"/>
        <v>14</v>
      </c>
      <c r="K4" s="79">
        <f t="shared" ref="K4:K45" si="20">F4-G4-H4-I4-J4</f>
        <v>115</v>
      </c>
      <c r="L4" s="86">
        <f t="shared" ref="L4:L43" si="21">L3-0.5</f>
        <v>20</v>
      </c>
      <c r="M4" s="78">
        <f t="shared" si="12"/>
        <v>1691</v>
      </c>
      <c r="N4" s="77">
        <f t="shared" si="13"/>
        <v>95.24</v>
      </c>
      <c r="O4" s="78">
        <f t="shared" si="14"/>
        <v>720</v>
      </c>
      <c r="P4" s="78">
        <f t="shared" si="2"/>
        <v>600</v>
      </c>
      <c r="Q4" s="78">
        <f t="shared" si="15"/>
        <v>371</v>
      </c>
      <c r="R4" s="78">
        <f t="shared" si="16"/>
        <v>95</v>
      </c>
      <c r="S4" s="78">
        <f t="shared" si="3"/>
        <v>66</v>
      </c>
      <c r="T4" s="78">
        <f t="shared" si="17"/>
        <v>19</v>
      </c>
      <c r="U4" s="78">
        <f t="shared" si="18"/>
        <v>14</v>
      </c>
      <c r="V4" s="79">
        <f t="shared" ref="V4:V43" si="22">Q4-R4-S4-T4-U4</f>
        <v>177</v>
      </c>
      <c r="W4" s="86">
        <f t="shared" ref="W4:W41" si="23">W3-0.5</f>
        <v>19</v>
      </c>
      <c r="X4" s="78">
        <f>X$2*Y4/Y$2</f>
        <v>1687</v>
      </c>
      <c r="Y4" s="77">
        <f>W4/W$2*100</f>
        <v>95</v>
      </c>
      <c r="Z4" s="78">
        <f>Z$2*Y4/100</f>
        <v>684</v>
      </c>
      <c r="AA4" s="78">
        <f>Z4*5/6</f>
        <v>570</v>
      </c>
      <c r="AB4" s="78">
        <f>AB$2*Y4/100</f>
        <v>433</v>
      </c>
      <c r="AC4" s="78">
        <f>AC$2*Y4/100</f>
        <v>95</v>
      </c>
      <c r="AD4" s="78">
        <f t="shared" si="4"/>
        <v>66</v>
      </c>
      <c r="AE4" s="78">
        <f>AE$2*Y4/100</f>
        <v>19</v>
      </c>
      <c r="AF4" s="78">
        <f>AF$2*Y4/100</f>
        <v>14</v>
      </c>
      <c r="AG4" s="79">
        <f t="shared" ref="AG4:AG41" si="24">AB4-AC4-AD4-AE4-AF4</f>
        <v>239</v>
      </c>
    </row>
    <row r="5" spans="1:33" ht="15" customHeight="1" x14ac:dyDescent="0.2">
      <c r="A5" s="86">
        <f t="shared" si="19"/>
        <v>20.5</v>
      </c>
      <c r="B5" s="78">
        <f t="shared" si="5"/>
        <v>1655</v>
      </c>
      <c r="C5" s="77">
        <f t="shared" si="6"/>
        <v>93.18</v>
      </c>
      <c r="D5" s="78">
        <f t="shared" si="7"/>
        <v>738</v>
      </c>
      <c r="E5" s="78">
        <f t="shared" si="0"/>
        <v>615</v>
      </c>
      <c r="F5" s="78">
        <f t="shared" si="8"/>
        <v>302</v>
      </c>
      <c r="G5" s="78">
        <f t="shared" si="9"/>
        <v>93</v>
      </c>
      <c r="H5" s="78">
        <f t="shared" si="1"/>
        <v>66</v>
      </c>
      <c r="I5" s="78">
        <f t="shared" si="10"/>
        <v>19</v>
      </c>
      <c r="J5" s="78">
        <f t="shared" si="11"/>
        <v>14</v>
      </c>
      <c r="K5" s="79">
        <f t="shared" si="20"/>
        <v>110</v>
      </c>
      <c r="L5" s="86">
        <f t="shared" si="21"/>
        <v>19.5</v>
      </c>
      <c r="M5" s="78">
        <f t="shared" si="12"/>
        <v>1649</v>
      </c>
      <c r="N5" s="77">
        <f t="shared" si="13"/>
        <v>92.86</v>
      </c>
      <c r="O5" s="78">
        <f t="shared" si="14"/>
        <v>702</v>
      </c>
      <c r="P5" s="78">
        <f t="shared" si="2"/>
        <v>585</v>
      </c>
      <c r="Q5" s="78">
        <f t="shared" si="15"/>
        <v>362</v>
      </c>
      <c r="R5" s="78">
        <f t="shared" si="16"/>
        <v>93</v>
      </c>
      <c r="S5" s="78">
        <f t="shared" si="3"/>
        <v>66</v>
      </c>
      <c r="T5" s="78">
        <f t="shared" si="17"/>
        <v>19</v>
      </c>
      <c r="U5" s="78">
        <f t="shared" si="18"/>
        <v>14</v>
      </c>
      <c r="V5" s="79">
        <f t="shared" si="22"/>
        <v>170</v>
      </c>
      <c r="W5" s="86">
        <f t="shared" si="23"/>
        <v>18.5</v>
      </c>
      <c r="X5" s="78">
        <f t="shared" ref="X5:X41" si="25">X$2*Y5/Y$2</f>
        <v>1643</v>
      </c>
      <c r="Y5" s="77">
        <f t="shared" ref="Y5:Y41" si="26">W5/W$2*100</f>
        <v>92.5</v>
      </c>
      <c r="Z5" s="78">
        <f t="shared" ref="Z5:Z41" si="27">Z$2*Y5/100</f>
        <v>666</v>
      </c>
      <c r="AA5" s="78">
        <f t="shared" ref="AA5:AA41" si="28">Z5*5/6</f>
        <v>555</v>
      </c>
      <c r="AB5" s="78">
        <f t="shared" ref="AB5:AB41" si="29">AB$2*Y5/100</f>
        <v>422</v>
      </c>
      <c r="AC5" s="78">
        <f t="shared" ref="AC5:AC41" si="30">AC$2*Y5/100</f>
        <v>93</v>
      </c>
      <c r="AD5" s="78">
        <f t="shared" si="4"/>
        <v>66</v>
      </c>
      <c r="AE5" s="78">
        <f t="shared" ref="AE5:AE41" si="31">AE$2*Y5/100</f>
        <v>19</v>
      </c>
      <c r="AF5" s="78">
        <f t="shared" ref="AF5:AF41" si="32">AF$2*Y5/100</f>
        <v>14</v>
      </c>
      <c r="AG5" s="79">
        <f t="shared" si="24"/>
        <v>230</v>
      </c>
    </row>
    <row r="6" spans="1:33" ht="15" customHeight="1" x14ac:dyDescent="0.2">
      <c r="A6" s="86">
        <f t="shared" si="19"/>
        <v>20</v>
      </c>
      <c r="B6" s="78">
        <f t="shared" si="5"/>
        <v>1615</v>
      </c>
      <c r="C6" s="77">
        <f t="shared" si="6"/>
        <v>90.91</v>
      </c>
      <c r="D6" s="78">
        <f t="shared" si="7"/>
        <v>720</v>
      </c>
      <c r="E6" s="78">
        <f t="shared" si="0"/>
        <v>600</v>
      </c>
      <c r="F6" s="78">
        <f t="shared" si="8"/>
        <v>295</v>
      </c>
      <c r="G6" s="78">
        <f t="shared" si="9"/>
        <v>91</v>
      </c>
      <c r="H6" s="78">
        <f t="shared" si="1"/>
        <v>66</v>
      </c>
      <c r="I6" s="78">
        <f t="shared" si="10"/>
        <v>18</v>
      </c>
      <c r="J6" s="78">
        <f t="shared" si="11"/>
        <v>14</v>
      </c>
      <c r="K6" s="79">
        <f t="shared" si="20"/>
        <v>106</v>
      </c>
      <c r="L6" s="86">
        <f t="shared" si="21"/>
        <v>19</v>
      </c>
      <c r="M6" s="78">
        <f t="shared" si="12"/>
        <v>1607</v>
      </c>
      <c r="N6" s="77">
        <f t="shared" si="13"/>
        <v>90.48</v>
      </c>
      <c r="O6" s="78">
        <f t="shared" si="14"/>
        <v>684</v>
      </c>
      <c r="P6" s="78">
        <f t="shared" si="2"/>
        <v>570</v>
      </c>
      <c r="Q6" s="78">
        <f t="shared" si="15"/>
        <v>353</v>
      </c>
      <c r="R6" s="78">
        <f t="shared" si="16"/>
        <v>90</v>
      </c>
      <c r="S6" s="78">
        <f t="shared" si="3"/>
        <v>66</v>
      </c>
      <c r="T6" s="78">
        <f t="shared" si="17"/>
        <v>18</v>
      </c>
      <c r="U6" s="78">
        <f t="shared" si="18"/>
        <v>14</v>
      </c>
      <c r="V6" s="79">
        <f t="shared" si="22"/>
        <v>165</v>
      </c>
      <c r="W6" s="86">
        <f t="shared" si="23"/>
        <v>18</v>
      </c>
      <c r="X6" s="78">
        <f t="shared" si="25"/>
        <v>1598</v>
      </c>
      <c r="Y6" s="77">
        <f t="shared" si="26"/>
        <v>90</v>
      </c>
      <c r="Z6" s="78">
        <f t="shared" si="27"/>
        <v>648</v>
      </c>
      <c r="AA6" s="78">
        <f t="shared" si="28"/>
        <v>540</v>
      </c>
      <c r="AB6" s="78">
        <f t="shared" si="29"/>
        <v>410</v>
      </c>
      <c r="AC6" s="78">
        <f t="shared" si="30"/>
        <v>90</v>
      </c>
      <c r="AD6" s="78">
        <f t="shared" si="4"/>
        <v>66</v>
      </c>
      <c r="AE6" s="78">
        <f t="shared" si="31"/>
        <v>18</v>
      </c>
      <c r="AF6" s="78">
        <f t="shared" si="32"/>
        <v>14</v>
      </c>
      <c r="AG6" s="79">
        <f t="shared" si="24"/>
        <v>222</v>
      </c>
    </row>
    <row r="7" spans="1:33" ht="15" customHeight="1" x14ac:dyDescent="0.2">
      <c r="A7" s="86">
        <f t="shared" si="19"/>
        <v>19.5</v>
      </c>
      <c r="B7" s="78">
        <f t="shared" si="5"/>
        <v>1574</v>
      </c>
      <c r="C7" s="77">
        <f t="shared" si="6"/>
        <v>88.64</v>
      </c>
      <c r="D7" s="78">
        <f t="shared" si="7"/>
        <v>702</v>
      </c>
      <c r="E7" s="78">
        <f t="shared" si="0"/>
        <v>585</v>
      </c>
      <c r="F7" s="78">
        <f t="shared" si="8"/>
        <v>287</v>
      </c>
      <c r="G7" s="78">
        <f t="shared" si="9"/>
        <v>89</v>
      </c>
      <c r="H7" s="78">
        <f t="shared" si="1"/>
        <v>66</v>
      </c>
      <c r="I7" s="78">
        <f t="shared" si="10"/>
        <v>18</v>
      </c>
      <c r="J7" s="78">
        <f t="shared" si="11"/>
        <v>13</v>
      </c>
      <c r="K7" s="79">
        <f t="shared" si="20"/>
        <v>101</v>
      </c>
      <c r="L7" s="86">
        <f t="shared" si="21"/>
        <v>18.5</v>
      </c>
      <c r="M7" s="78">
        <f t="shared" si="12"/>
        <v>1565</v>
      </c>
      <c r="N7" s="77">
        <f t="shared" si="13"/>
        <v>88.1</v>
      </c>
      <c r="O7" s="78">
        <f t="shared" si="14"/>
        <v>666</v>
      </c>
      <c r="P7" s="78">
        <f t="shared" si="2"/>
        <v>555</v>
      </c>
      <c r="Q7" s="78">
        <f t="shared" si="15"/>
        <v>344</v>
      </c>
      <c r="R7" s="78">
        <f t="shared" si="16"/>
        <v>88</v>
      </c>
      <c r="S7" s="78">
        <f t="shared" si="3"/>
        <v>66</v>
      </c>
      <c r="T7" s="78">
        <f t="shared" si="17"/>
        <v>18</v>
      </c>
      <c r="U7" s="78">
        <f t="shared" si="18"/>
        <v>13</v>
      </c>
      <c r="V7" s="79">
        <f t="shared" si="22"/>
        <v>159</v>
      </c>
      <c r="W7" s="86">
        <f t="shared" si="23"/>
        <v>17.5</v>
      </c>
      <c r="X7" s="78">
        <f t="shared" si="25"/>
        <v>1554</v>
      </c>
      <c r="Y7" s="77">
        <f t="shared" si="26"/>
        <v>87.5</v>
      </c>
      <c r="Z7" s="78">
        <f t="shared" si="27"/>
        <v>630</v>
      </c>
      <c r="AA7" s="78">
        <f t="shared" si="28"/>
        <v>525</v>
      </c>
      <c r="AB7" s="78">
        <f t="shared" si="29"/>
        <v>399</v>
      </c>
      <c r="AC7" s="78">
        <f t="shared" si="30"/>
        <v>88</v>
      </c>
      <c r="AD7" s="78">
        <f t="shared" si="4"/>
        <v>66</v>
      </c>
      <c r="AE7" s="78">
        <f t="shared" si="31"/>
        <v>18</v>
      </c>
      <c r="AF7" s="78">
        <f t="shared" si="32"/>
        <v>13</v>
      </c>
      <c r="AG7" s="79">
        <f t="shared" si="24"/>
        <v>214</v>
      </c>
    </row>
    <row r="8" spans="1:33" ht="15" customHeight="1" x14ac:dyDescent="0.2">
      <c r="A8" s="86">
        <f t="shared" si="19"/>
        <v>19</v>
      </c>
      <c r="B8" s="78">
        <f t="shared" si="5"/>
        <v>1534</v>
      </c>
      <c r="C8" s="77">
        <f t="shared" si="6"/>
        <v>86.36</v>
      </c>
      <c r="D8" s="78">
        <f t="shared" si="7"/>
        <v>684</v>
      </c>
      <c r="E8" s="78">
        <f t="shared" si="0"/>
        <v>570</v>
      </c>
      <c r="F8" s="78">
        <f t="shared" si="8"/>
        <v>280</v>
      </c>
      <c r="G8" s="78">
        <f t="shared" si="9"/>
        <v>86</v>
      </c>
      <c r="H8" s="78">
        <f t="shared" si="1"/>
        <v>66</v>
      </c>
      <c r="I8" s="78">
        <f t="shared" si="10"/>
        <v>17</v>
      </c>
      <c r="J8" s="78">
        <f t="shared" si="11"/>
        <v>13</v>
      </c>
      <c r="K8" s="79">
        <f t="shared" si="20"/>
        <v>98</v>
      </c>
      <c r="L8" s="86">
        <f t="shared" si="21"/>
        <v>18</v>
      </c>
      <c r="M8" s="78">
        <f t="shared" si="12"/>
        <v>1522</v>
      </c>
      <c r="N8" s="77">
        <f t="shared" si="13"/>
        <v>85.71</v>
      </c>
      <c r="O8" s="78">
        <f t="shared" si="14"/>
        <v>648</v>
      </c>
      <c r="P8" s="78">
        <f t="shared" si="2"/>
        <v>540</v>
      </c>
      <c r="Q8" s="78">
        <f t="shared" si="15"/>
        <v>334</v>
      </c>
      <c r="R8" s="78">
        <f t="shared" si="16"/>
        <v>86</v>
      </c>
      <c r="S8" s="78">
        <f t="shared" si="3"/>
        <v>66</v>
      </c>
      <c r="T8" s="78">
        <f t="shared" si="17"/>
        <v>17</v>
      </c>
      <c r="U8" s="78">
        <f t="shared" si="18"/>
        <v>13</v>
      </c>
      <c r="V8" s="79">
        <f t="shared" si="22"/>
        <v>152</v>
      </c>
      <c r="W8" s="86">
        <f t="shared" si="23"/>
        <v>17</v>
      </c>
      <c r="X8" s="78">
        <f t="shared" si="25"/>
        <v>1510</v>
      </c>
      <c r="Y8" s="77">
        <f t="shared" si="26"/>
        <v>85</v>
      </c>
      <c r="Z8" s="78">
        <f t="shared" si="27"/>
        <v>612</v>
      </c>
      <c r="AA8" s="78">
        <f t="shared" si="28"/>
        <v>510</v>
      </c>
      <c r="AB8" s="78">
        <f t="shared" si="29"/>
        <v>388</v>
      </c>
      <c r="AC8" s="78">
        <f t="shared" si="30"/>
        <v>85</v>
      </c>
      <c r="AD8" s="78">
        <f t="shared" si="4"/>
        <v>66</v>
      </c>
      <c r="AE8" s="78">
        <f t="shared" si="31"/>
        <v>17</v>
      </c>
      <c r="AF8" s="78">
        <f t="shared" si="32"/>
        <v>13</v>
      </c>
      <c r="AG8" s="79">
        <f t="shared" si="24"/>
        <v>207</v>
      </c>
    </row>
    <row r="9" spans="1:33" ht="15" customHeight="1" x14ac:dyDescent="0.2">
      <c r="A9" s="86">
        <f t="shared" si="19"/>
        <v>18.5</v>
      </c>
      <c r="B9" s="78">
        <f t="shared" si="5"/>
        <v>1493</v>
      </c>
      <c r="C9" s="77">
        <f t="shared" si="6"/>
        <v>84.09</v>
      </c>
      <c r="D9" s="78">
        <f t="shared" si="7"/>
        <v>666</v>
      </c>
      <c r="E9" s="78">
        <f t="shared" si="0"/>
        <v>555</v>
      </c>
      <c r="F9" s="78">
        <f t="shared" si="8"/>
        <v>272</v>
      </c>
      <c r="G9" s="78">
        <f t="shared" si="9"/>
        <v>84</v>
      </c>
      <c r="H9" s="78">
        <f t="shared" si="1"/>
        <v>66</v>
      </c>
      <c r="I9" s="78">
        <f t="shared" si="10"/>
        <v>17</v>
      </c>
      <c r="J9" s="78">
        <f t="shared" si="11"/>
        <v>13</v>
      </c>
      <c r="K9" s="79">
        <f t="shared" si="20"/>
        <v>92</v>
      </c>
      <c r="L9" s="86">
        <f t="shared" si="21"/>
        <v>17.5</v>
      </c>
      <c r="M9" s="78">
        <f t="shared" si="12"/>
        <v>1480</v>
      </c>
      <c r="N9" s="77">
        <f t="shared" si="13"/>
        <v>83.33</v>
      </c>
      <c r="O9" s="78">
        <f t="shared" si="14"/>
        <v>630</v>
      </c>
      <c r="P9" s="78">
        <f t="shared" si="2"/>
        <v>525</v>
      </c>
      <c r="Q9" s="78">
        <f t="shared" si="15"/>
        <v>325</v>
      </c>
      <c r="R9" s="78">
        <f t="shared" si="16"/>
        <v>83</v>
      </c>
      <c r="S9" s="78">
        <f t="shared" si="3"/>
        <v>66</v>
      </c>
      <c r="T9" s="78">
        <f t="shared" si="17"/>
        <v>17</v>
      </c>
      <c r="U9" s="78">
        <f t="shared" si="18"/>
        <v>12</v>
      </c>
      <c r="V9" s="79">
        <f t="shared" si="22"/>
        <v>147</v>
      </c>
      <c r="W9" s="86">
        <f t="shared" si="23"/>
        <v>16.5</v>
      </c>
      <c r="X9" s="78">
        <f t="shared" si="25"/>
        <v>1465</v>
      </c>
      <c r="Y9" s="77">
        <f t="shared" si="26"/>
        <v>82.5</v>
      </c>
      <c r="Z9" s="78">
        <f t="shared" si="27"/>
        <v>594</v>
      </c>
      <c r="AA9" s="78">
        <f t="shared" si="28"/>
        <v>495</v>
      </c>
      <c r="AB9" s="78">
        <f t="shared" si="29"/>
        <v>376</v>
      </c>
      <c r="AC9" s="78">
        <f t="shared" si="30"/>
        <v>83</v>
      </c>
      <c r="AD9" s="78">
        <f t="shared" si="4"/>
        <v>66</v>
      </c>
      <c r="AE9" s="78">
        <f t="shared" si="31"/>
        <v>17</v>
      </c>
      <c r="AF9" s="78">
        <f t="shared" si="32"/>
        <v>12</v>
      </c>
      <c r="AG9" s="79">
        <f t="shared" si="24"/>
        <v>198</v>
      </c>
    </row>
    <row r="10" spans="1:33" ht="15" customHeight="1" x14ac:dyDescent="0.2">
      <c r="A10" s="86">
        <f t="shared" si="19"/>
        <v>18</v>
      </c>
      <c r="B10" s="78">
        <f t="shared" si="5"/>
        <v>1453</v>
      </c>
      <c r="C10" s="77">
        <f t="shared" si="6"/>
        <v>81.819999999999993</v>
      </c>
      <c r="D10" s="78">
        <f t="shared" si="7"/>
        <v>648</v>
      </c>
      <c r="E10" s="78">
        <f t="shared" si="0"/>
        <v>540</v>
      </c>
      <c r="F10" s="78">
        <f t="shared" si="8"/>
        <v>265</v>
      </c>
      <c r="G10" s="78">
        <f t="shared" si="9"/>
        <v>82</v>
      </c>
      <c r="H10" s="78">
        <f t="shared" si="1"/>
        <v>66</v>
      </c>
      <c r="I10" s="78">
        <f t="shared" si="10"/>
        <v>16</v>
      </c>
      <c r="J10" s="78">
        <f t="shared" si="11"/>
        <v>12</v>
      </c>
      <c r="K10" s="79">
        <f t="shared" si="20"/>
        <v>89</v>
      </c>
      <c r="L10" s="86">
        <f t="shared" si="21"/>
        <v>17</v>
      </c>
      <c r="M10" s="78">
        <f t="shared" si="12"/>
        <v>1438</v>
      </c>
      <c r="N10" s="77">
        <f t="shared" si="13"/>
        <v>80.95</v>
      </c>
      <c r="O10" s="78">
        <f t="shared" si="14"/>
        <v>612</v>
      </c>
      <c r="P10" s="78">
        <f t="shared" si="2"/>
        <v>510</v>
      </c>
      <c r="Q10" s="78">
        <f t="shared" si="15"/>
        <v>316</v>
      </c>
      <c r="R10" s="78">
        <f t="shared" si="16"/>
        <v>81</v>
      </c>
      <c r="S10" s="78">
        <f t="shared" si="3"/>
        <v>66</v>
      </c>
      <c r="T10" s="78">
        <f t="shared" si="17"/>
        <v>16</v>
      </c>
      <c r="U10" s="78">
        <f t="shared" si="18"/>
        <v>12</v>
      </c>
      <c r="V10" s="79">
        <f t="shared" si="22"/>
        <v>141</v>
      </c>
      <c r="W10" s="86">
        <f t="shared" si="23"/>
        <v>16</v>
      </c>
      <c r="X10" s="78">
        <f t="shared" si="25"/>
        <v>1421</v>
      </c>
      <c r="Y10" s="77">
        <f t="shared" si="26"/>
        <v>80</v>
      </c>
      <c r="Z10" s="78">
        <f t="shared" si="27"/>
        <v>576</v>
      </c>
      <c r="AA10" s="78">
        <f t="shared" si="28"/>
        <v>480</v>
      </c>
      <c r="AB10" s="78">
        <f t="shared" si="29"/>
        <v>365</v>
      </c>
      <c r="AC10" s="78">
        <f t="shared" si="30"/>
        <v>80</v>
      </c>
      <c r="AD10" s="78">
        <f t="shared" si="4"/>
        <v>66</v>
      </c>
      <c r="AE10" s="78">
        <f t="shared" si="31"/>
        <v>16</v>
      </c>
      <c r="AF10" s="78">
        <f t="shared" si="32"/>
        <v>12</v>
      </c>
      <c r="AG10" s="79">
        <f t="shared" si="24"/>
        <v>191</v>
      </c>
    </row>
    <row r="11" spans="1:33" ht="15" customHeight="1" x14ac:dyDescent="0.2">
      <c r="A11" s="86">
        <f t="shared" si="19"/>
        <v>17.5</v>
      </c>
      <c r="B11" s="78">
        <f t="shared" ref="B11:B45" si="33">B$2*C11/C$2</f>
        <v>1413</v>
      </c>
      <c r="C11" s="77">
        <f t="shared" ref="C11:C45" si="34">A11/A$2*100</f>
        <v>79.55</v>
      </c>
      <c r="D11" s="78">
        <f t="shared" ref="D11:D45" si="35">D$2*C11/100</f>
        <v>630</v>
      </c>
      <c r="E11" s="78">
        <f t="shared" ref="E11:E45" si="36">D11*5/6</f>
        <v>525</v>
      </c>
      <c r="F11" s="78">
        <f t="shared" ref="F11:F45" si="37">F$2*C11/100</f>
        <v>258</v>
      </c>
      <c r="G11" s="78">
        <f t="shared" ref="G11:G45" si="38">G$2*C11/100</f>
        <v>80</v>
      </c>
      <c r="H11" s="78">
        <f t="shared" si="1"/>
        <v>66</v>
      </c>
      <c r="I11" s="78">
        <f t="shared" ref="I11:I45" si="39">I$2*C11/100</f>
        <v>16</v>
      </c>
      <c r="J11" s="78">
        <f t="shared" ref="J11:J45" si="40">J$2*C11/100</f>
        <v>12</v>
      </c>
      <c r="K11" s="79">
        <f t="shared" si="20"/>
        <v>84</v>
      </c>
      <c r="L11" s="86">
        <f t="shared" si="21"/>
        <v>16.5</v>
      </c>
      <c r="M11" s="78">
        <f t="shared" si="12"/>
        <v>1395</v>
      </c>
      <c r="N11" s="77">
        <f t="shared" si="13"/>
        <v>78.569999999999993</v>
      </c>
      <c r="O11" s="78">
        <f t="shared" si="14"/>
        <v>594</v>
      </c>
      <c r="P11" s="78">
        <f t="shared" si="2"/>
        <v>495</v>
      </c>
      <c r="Q11" s="78">
        <f t="shared" si="15"/>
        <v>306</v>
      </c>
      <c r="R11" s="78">
        <f t="shared" si="16"/>
        <v>79</v>
      </c>
      <c r="S11" s="78">
        <f t="shared" si="3"/>
        <v>66</v>
      </c>
      <c r="T11" s="78">
        <f t="shared" si="17"/>
        <v>16</v>
      </c>
      <c r="U11" s="78">
        <f t="shared" si="18"/>
        <v>12</v>
      </c>
      <c r="V11" s="79">
        <f t="shared" si="22"/>
        <v>133</v>
      </c>
      <c r="W11" s="86">
        <f t="shared" si="23"/>
        <v>15.5</v>
      </c>
      <c r="X11" s="78">
        <f t="shared" si="25"/>
        <v>1376</v>
      </c>
      <c r="Y11" s="77">
        <f t="shared" si="26"/>
        <v>77.5</v>
      </c>
      <c r="Z11" s="78">
        <f t="shared" si="27"/>
        <v>558</v>
      </c>
      <c r="AA11" s="78">
        <f t="shared" si="28"/>
        <v>465</v>
      </c>
      <c r="AB11" s="78">
        <f t="shared" si="29"/>
        <v>353</v>
      </c>
      <c r="AC11" s="78">
        <f t="shared" si="30"/>
        <v>78</v>
      </c>
      <c r="AD11" s="78">
        <f t="shared" si="4"/>
        <v>66</v>
      </c>
      <c r="AE11" s="78">
        <f t="shared" si="31"/>
        <v>16</v>
      </c>
      <c r="AF11" s="78">
        <f t="shared" si="32"/>
        <v>12</v>
      </c>
      <c r="AG11" s="79">
        <f t="shared" si="24"/>
        <v>181</v>
      </c>
    </row>
    <row r="12" spans="1:33" ht="15" customHeight="1" x14ac:dyDescent="0.2">
      <c r="A12" s="86">
        <f t="shared" si="19"/>
        <v>17</v>
      </c>
      <c r="B12" s="78">
        <f t="shared" si="33"/>
        <v>1372</v>
      </c>
      <c r="C12" s="77">
        <f t="shared" si="34"/>
        <v>77.27</v>
      </c>
      <c r="D12" s="78">
        <f t="shared" si="35"/>
        <v>612</v>
      </c>
      <c r="E12" s="78">
        <f t="shared" si="36"/>
        <v>510</v>
      </c>
      <c r="F12" s="78">
        <f t="shared" si="37"/>
        <v>250</v>
      </c>
      <c r="G12" s="78">
        <f t="shared" si="38"/>
        <v>77</v>
      </c>
      <c r="H12" s="78">
        <f t="shared" si="1"/>
        <v>66</v>
      </c>
      <c r="I12" s="78">
        <f t="shared" si="39"/>
        <v>15</v>
      </c>
      <c r="J12" s="78">
        <f t="shared" si="40"/>
        <v>12</v>
      </c>
      <c r="K12" s="79">
        <f t="shared" si="20"/>
        <v>80</v>
      </c>
      <c r="L12" s="86">
        <f t="shared" si="21"/>
        <v>16</v>
      </c>
      <c r="M12" s="78">
        <f t="shared" si="12"/>
        <v>1353</v>
      </c>
      <c r="N12" s="77">
        <f t="shared" si="13"/>
        <v>76.19</v>
      </c>
      <c r="O12" s="78">
        <f t="shared" si="14"/>
        <v>576</v>
      </c>
      <c r="P12" s="78">
        <f t="shared" si="2"/>
        <v>480</v>
      </c>
      <c r="Q12" s="78">
        <f t="shared" si="15"/>
        <v>297</v>
      </c>
      <c r="R12" s="78">
        <f t="shared" si="16"/>
        <v>76</v>
      </c>
      <c r="S12" s="78">
        <f t="shared" si="3"/>
        <v>66</v>
      </c>
      <c r="T12" s="78">
        <f t="shared" si="17"/>
        <v>15</v>
      </c>
      <c r="U12" s="78">
        <f t="shared" si="18"/>
        <v>11</v>
      </c>
      <c r="V12" s="79">
        <f t="shared" si="22"/>
        <v>129</v>
      </c>
      <c r="W12" s="86">
        <f t="shared" si="23"/>
        <v>15</v>
      </c>
      <c r="X12" s="78">
        <f t="shared" si="25"/>
        <v>1332</v>
      </c>
      <c r="Y12" s="77">
        <f t="shared" si="26"/>
        <v>75</v>
      </c>
      <c r="Z12" s="78">
        <f t="shared" si="27"/>
        <v>540</v>
      </c>
      <c r="AA12" s="78">
        <f t="shared" si="28"/>
        <v>450</v>
      </c>
      <c r="AB12" s="78">
        <f t="shared" si="29"/>
        <v>342</v>
      </c>
      <c r="AC12" s="78">
        <f t="shared" si="30"/>
        <v>75</v>
      </c>
      <c r="AD12" s="78">
        <f t="shared" si="4"/>
        <v>66</v>
      </c>
      <c r="AE12" s="78">
        <f t="shared" si="31"/>
        <v>15</v>
      </c>
      <c r="AF12" s="78">
        <f t="shared" si="32"/>
        <v>11</v>
      </c>
      <c r="AG12" s="79">
        <f t="shared" si="24"/>
        <v>175</v>
      </c>
    </row>
    <row r="13" spans="1:33" ht="15" customHeight="1" x14ac:dyDescent="0.2">
      <c r="A13" s="86">
        <f t="shared" si="19"/>
        <v>16.5</v>
      </c>
      <c r="B13" s="78">
        <f t="shared" si="33"/>
        <v>1332</v>
      </c>
      <c r="C13" s="77">
        <f t="shared" si="34"/>
        <v>75</v>
      </c>
      <c r="D13" s="78">
        <f t="shared" si="35"/>
        <v>594</v>
      </c>
      <c r="E13" s="78">
        <f t="shared" si="36"/>
        <v>495</v>
      </c>
      <c r="F13" s="78">
        <f t="shared" si="37"/>
        <v>243</v>
      </c>
      <c r="G13" s="78">
        <f t="shared" si="38"/>
        <v>75</v>
      </c>
      <c r="H13" s="78">
        <f t="shared" si="1"/>
        <v>66</v>
      </c>
      <c r="I13" s="78">
        <f t="shared" si="39"/>
        <v>15</v>
      </c>
      <c r="J13" s="78">
        <f t="shared" si="40"/>
        <v>11</v>
      </c>
      <c r="K13" s="79">
        <f t="shared" si="20"/>
        <v>76</v>
      </c>
      <c r="L13" s="86">
        <f t="shared" si="21"/>
        <v>15.5</v>
      </c>
      <c r="M13" s="78">
        <f t="shared" si="12"/>
        <v>1311</v>
      </c>
      <c r="N13" s="77">
        <f t="shared" si="13"/>
        <v>73.81</v>
      </c>
      <c r="O13" s="78">
        <f t="shared" si="14"/>
        <v>558</v>
      </c>
      <c r="P13" s="78">
        <f t="shared" si="2"/>
        <v>465</v>
      </c>
      <c r="Q13" s="78">
        <f t="shared" si="15"/>
        <v>288</v>
      </c>
      <c r="R13" s="78">
        <f t="shared" si="16"/>
        <v>74</v>
      </c>
      <c r="S13" s="78">
        <f t="shared" si="3"/>
        <v>66</v>
      </c>
      <c r="T13" s="78">
        <f t="shared" si="17"/>
        <v>15</v>
      </c>
      <c r="U13" s="78">
        <f t="shared" si="18"/>
        <v>11</v>
      </c>
      <c r="V13" s="79">
        <f t="shared" si="22"/>
        <v>122</v>
      </c>
      <c r="W13" s="86">
        <f t="shared" si="23"/>
        <v>14.5</v>
      </c>
      <c r="X13" s="78">
        <f t="shared" si="25"/>
        <v>1288</v>
      </c>
      <c r="Y13" s="77">
        <f t="shared" si="26"/>
        <v>72.5</v>
      </c>
      <c r="Z13" s="78">
        <f t="shared" si="27"/>
        <v>522</v>
      </c>
      <c r="AA13" s="78">
        <f t="shared" si="28"/>
        <v>435</v>
      </c>
      <c r="AB13" s="78">
        <f t="shared" si="29"/>
        <v>331</v>
      </c>
      <c r="AC13" s="78">
        <f t="shared" si="30"/>
        <v>73</v>
      </c>
      <c r="AD13" s="78">
        <f t="shared" si="4"/>
        <v>66</v>
      </c>
      <c r="AE13" s="78">
        <f t="shared" si="31"/>
        <v>15</v>
      </c>
      <c r="AF13" s="78">
        <f t="shared" si="32"/>
        <v>11</v>
      </c>
      <c r="AG13" s="79">
        <f t="shared" si="24"/>
        <v>166</v>
      </c>
    </row>
    <row r="14" spans="1:33" ht="15" customHeight="1" x14ac:dyDescent="0.2">
      <c r="A14" s="86">
        <f t="shared" si="19"/>
        <v>16</v>
      </c>
      <c r="B14" s="78">
        <f t="shared" si="33"/>
        <v>1292</v>
      </c>
      <c r="C14" s="77">
        <f t="shared" si="34"/>
        <v>72.73</v>
      </c>
      <c r="D14" s="78">
        <f t="shared" si="35"/>
        <v>576</v>
      </c>
      <c r="E14" s="78">
        <f t="shared" si="36"/>
        <v>480</v>
      </c>
      <c r="F14" s="78">
        <f t="shared" si="37"/>
        <v>236</v>
      </c>
      <c r="G14" s="78">
        <f t="shared" si="38"/>
        <v>73</v>
      </c>
      <c r="H14" s="78">
        <f t="shared" si="1"/>
        <v>66</v>
      </c>
      <c r="I14" s="78">
        <f t="shared" si="39"/>
        <v>15</v>
      </c>
      <c r="J14" s="78">
        <f t="shared" si="40"/>
        <v>11</v>
      </c>
      <c r="K14" s="79">
        <f t="shared" si="20"/>
        <v>71</v>
      </c>
      <c r="L14" s="86">
        <f t="shared" si="21"/>
        <v>15</v>
      </c>
      <c r="M14" s="78">
        <f t="shared" si="12"/>
        <v>1269</v>
      </c>
      <c r="N14" s="77">
        <f t="shared" si="13"/>
        <v>71.430000000000007</v>
      </c>
      <c r="O14" s="78">
        <f t="shared" si="14"/>
        <v>540</v>
      </c>
      <c r="P14" s="78">
        <f t="shared" si="2"/>
        <v>450</v>
      </c>
      <c r="Q14" s="78">
        <f t="shared" si="15"/>
        <v>279</v>
      </c>
      <c r="R14" s="78">
        <f t="shared" si="16"/>
        <v>71</v>
      </c>
      <c r="S14" s="78">
        <f t="shared" si="3"/>
        <v>66</v>
      </c>
      <c r="T14" s="78">
        <f t="shared" si="17"/>
        <v>14</v>
      </c>
      <c r="U14" s="78">
        <f t="shared" si="18"/>
        <v>11</v>
      </c>
      <c r="V14" s="79">
        <f t="shared" si="22"/>
        <v>117</v>
      </c>
      <c r="W14" s="86">
        <f t="shared" si="23"/>
        <v>14</v>
      </c>
      <c r="X14" s="78">
        <f t="shared" si="25"/>
        <v>1243</v>
      </c>
      <c r="Y14" s="77">
        <f t="shared" si="26"/>
        <v>70</v>
      </c>
      <c r="Z14" s="78">
        <f t="shared" si="27"/>
        <v>504</v>
      </c>
      <c r="AA14" s="78">
        <f t="shared" si="28"/>
        <v>420</v>
      </c>
      <c r="AB14" s="78">
        <f t="shared" si="29"/>
        <v>319</v>
      </c>
      <c r="AC14" s="78">
        <f t="shared" si="30"/>
        <v>70</v>
      </c>
      <c r="AD14" s="78">
        <f t="shared" si="4"/>
        <v>66</v>
      </c>
      <c r="AE14" s="78">
        <f t="shared" si="31"/>
        <v>14</v>
      </c>
      <c r="AF14" s="78">
        <f t="shared" si="32"/>
        <v>11</v>
      </c>
      <c r="AG14" s="79">
        <f t="shared" si="24"/>
        <v>158</v>
      </c>
    </row>
    <row r="15" spans="1:33" ht="15" customHeight="1" x14ac:dyDescent="0.2">
      <c r="A15" s="86">
        <f t="shared" si="19"/>
        <v>15.5</v>
      </c>
      <c r="B15" s="78">
        <f t="shared" si="33"/>
        <v>1251</v>
      </c>
      <c r="C15" s="77">
        <f t="shared" si="34"/>
        <v>70.45</v>
      </c>
      <c r="D15" s="78">
        <f t="shared" si="35"/>
        <v>558</v>
      </c>
      <c r="E15" s="78">
        <f t="shared" si="36"/>
        <v>465</v>
      </c>
      <c r="F15" s="78">
        <f t="shared" si="37"/>
        <v>228</v>
      </c>
      <c r="G15" s="78">
        <f t="shared" si="38"/>
        <v>70</v>
      </c>
      <c r="H15" s="78">
        <f t="shared" si="1"/>
        <v>66</v>
      </c>
      <c r="I15" s="78">
        <f t="shared" si="39"/>
        <v>14</v>
      </c>
      <c r="J15" s="78">
        <f t="shared" si="40"/>
        <v>11</v>
      </c>
      <c r="K15" s="79">
        <f t="shared" si="20"/>
        <v>67</v>
      </c>
      <c r="L15" s="86">
        <f t="shared" si="21"/>
        <v>14.5</v>
      </c>
      <c r="M15" s="78">
        <f t="shared" ref="M15:M43" si="41">M$2*N15/N$2</f>
        <v>1226</v>
      </c>
      <c r="N15" s="77">
        <f t="shared" ref="N15:N43" si="42">L15/L$2*100</f>
        <v>69.05</v>
      </c>
      <c r="O15" s="78">
        <f t="shared" ref="O15:O43" si="43">O$2*N15/100</f>
        <v>522</v>
      </c>
      <c r="P15" s="78">
        <f t="shared" ref="P15:P43" si="44">O15*5/6</f>
        <v>435</v>
      </c>
      <c r="Q15" s="78">
        <f t="shared" ref="Q15:Q43" si="45">Q$2*N15/100</f>
        <v>269</v>
      </c>
      <c r="R15" s="78">
        <f t="shared" ref="R15:R43" si="46">R$2*N15/100</f>
        <v>69</v>
      </c>
      <c r="S15" s="78">
        <f t="shared" si="3"/>
        <v>66</v>
      </c>
      <c r="T15" s="78">
        <f t="shared" ref="T15:T43" si="47">T$2*N15/100</f>
        <v>14</v>
      </c>
      <c r="U15" s="78">
        <f t="shared" ref="U15:U43" si="48">U$2*N15/100</f>
        <v>10</v>
      </c>
      <c r="V15" s="79">
        <f t="shared" si="22"/>
        <v>110</v>
      </c>
      <c r="W15" s="86">
        <f t="shared" si="23"/>
        <v>13.5</v>
      </c>
      <c r="X15" s="78">
        <f t="shared" si="25"/>
        <v>1199</v>
      </c>
      <c r="Y15" s="77">
        <f t="shared" si="26"/>
        <v>67.5</v>
      </c>
      <c r="Z15" s="78">
        <f t="shared" si="27"/>
        <v>486</v>
      </c>
      <c r="AA15" s="78">
        <f t="shared" si="28"/>
        <v>405</v>
      </c>
      <c r="AB15" s="78">
        <f t="shared" si="29"/>
        <v>308</v>
      </c>
      <c r="AC15" s="78">
        <f t="shared" si="30"/>
        <v>68</v>
      </c>
      <c r="AD15" s="78">
        <f t="shared" si="4"/>
        <v>66</v>
      </c>
      <c r="AE15" s="78">
        <f t="shared" si="31"/>
        <v>14</v>
      </c>
      <c r="AF15" s="78">
        <f t="shared" si="32"/>
        <v>10</v>
      </c>
      <c r="AG15" s="79">
        <f t="shared" si="24"/>
        <v>150</v>
      </c>
    </row>
    <row r="16" spans="1:33" ht="15" customHeight="1" x14ac:dyDescent="0.2">
      <c r="A16" s="86">
        <f t="shared" si="19"/>
        <v>15</v>
      </c>
      <c r="B16" s="78">
        <f t="shared" si="33"/>
        <v>1211</v>
      </c>
      <c r="C16" s="77">
        <f t="shared" si="34"/>
        <v>68.180000000000007</v>
      </c>
      <c r="D16" s="78">
        <f t="shared" si="35"/>
        <v>540</v>
      </c>
      <c r="E16" s="78">
        <f t="shared" si="36"/>
        <v>450</v>
      </c>
      <c r="F16" s="78">
        <f t="shared" si="37"/>
        <v>221</v>
      </c>
      <c r="G16" s="78">
        <f t="shared" si="38"/>
        <v>68</v>
      </c>
      <c r="H16" s="78">
        <f t="shared" si="1"/>
        <v>66</v>
      </c>
      <c r="I16" s="78">
        <f t="shared" si="39"/>
        <v>14</v>
      </c>
      <c r="J16" s="78">
        <f t="shared" si="40"/>
        <v>10</v>
      </c>
      <c r="K16" s="79">
        <f t="shared" si="20"/>
        <v>63</v>
      </c>
      <c r="L16" s="86">
        <f t="shared" si="21"/>
        <v>14</v>
      </c>
      <c r="M16" s="78">
        <f t="shared" si="41"/>
        <v>1184</v>
      </c>
      <c r="N16" s="77">
        <f t="shared" si="42"/>
        <v>66.67</v>
      </c>
      <c r="O16" s="78">
        <f t="shared" si="43"/>
        <v>504</v>
      </c>
      <c r="P16" s="78">
        <f t="shared" si="44"/>
        <v>420</v>
      </c>
      <c r="Q16" s="78">
        <f t="shared" si="45"/>
        <v>260</v>
      </c>
      <c r="R16" s="78">
        <f t="shared" si="46"/>
        <v>67</v>
      </c>
      <c r="S16" s="78">
        <f t="shared" si="3"/>
        <v>66</v>
      </c>
      <c r="T16" s="78">
        <f t="shared" si="47"/>
        <v>13</v>
      </c>
      <c r="U16" s="78">
        <f t="shared" si="48"/>
        <v>10</v>
      </c>
      <c r="V16" s="79">
        <f t="shared" si="22"/>
        <v>104</v>
      </c>
      <c r="W16" s="86">
        <f t="shared" si="23"/>
        <v>13</v>
      </c>
      <c r="X16" s="78">
        <f t="shared" si="25"/>
        <v>1154</v>
      </c>
      <c r="Y16" s="77">
        <f t="shared" si="26"/>
        <v>65</v>
      </c>
      <c r="Z16" s="78">
        <f t="shared" si="27"/>
        <v>468</v>
      </c>
      <c r="AA16" s="78">
        <f t="shared" si="28"/>
        <v>390</v>
      </c>
      <c r="AB16" s="78">
        <f t="shared" si="29"/>
        <v>296</v>
      </c>
      <c r="AC16" s="78">
        <f t="shared" si="30"/>
        <v>65</v>
      </c>
      <c r="AD16" s="78">
        <f t="shared" si="4"/>
        <v>66</v>
      </c>
      <c r="AE16" s="78">
        <f t="shared" si="31"/>
        <v>13</v>
      </c>
      <c r="AF16" s="78">
        <f t="shared" si="32"/>
        <v>10</v>
      </c>
      <c r="AG16" s="79">
        <f t="shared" si="24"/>
        <v>142</v>
      </c>
    </row>
    <row r="17" spans="1:33" ht="15" customHeight="1" x14ac:dyDescent="0.2">
      <c r="A17" s="86">
        <f t="shared" si="19"/>
        <v>14.5</v>
      </c>
      <c r="B17" s="78">
        <f t="shared" si="33"/>
        <v>1171</v>
      </c>
      <c r="C17" s="77">
        <f t="shared" si="34"/>
        <v>65.91</v>
      </c>
      <c r="D17" s="78">
        <f t="shared" si="35"/>
        <v>522</v>
      </c>
      <c r="E17" s="78">
        <f t="shared" si="36"/>
        <v>435</v>
      </c>
      <c r="F17" s="78">
        <f t="shared" si="37"/>
        <v>214</v>
      </c>
      <c r="G17" s="78">
        <f t="shared" si="38"/>
        <v>66</v>
      </c>
      <c r="H17" s="78">
        <f t="shared" si="1"/>
        <v>66</v>
      </c>
      <c r="I17" s="78">
        <f t="shared" si="39"/>
        <v>13</v>
      </c>
      <c r="J17" s="78">
        <f t="shared" si="40"/>
        <v>10</v>
      </c>
      <c r="K17" s="79">
        <f t="shared" si="20"/>
        <v>59</v>
      </c>
      <c r="L17" s="86">
        <f t="shared" si="21"/>
        <v>13.5</v>
      </c>
      <c r="M17" s="78">
        <f t="shared" si="41"/>
        <v>1142</v>
      </c>
      <c r="N17" s="77">
        <f t="shared" si="42"/>
        <v>64.290000000000006</v>
      </c>
      <c r="O17" s="78">
        <f t="shared" si="43"/>
        <v>486</v>
      </c>
      <c r="P17" s="78">
        <f t="shared" si="44"/>
        <v>405</v>
      </c>
      <c r="Q17" s="78">
        <f t="shared" si="45"/>
        <v>251</v>
      </c>
      <c r="R17" s="78">
        <f t="shared" si="46"/>
        <v>64</v>
      </c>
      <c r="S17" s="78">
        <f t="shared" si="3"/>
        <v>66</v>
      </c>
      <c r="T17" s="78">
        <f t="shared" si="47"/>
        <v>13</v>
      </c>
      <c r="U17" s="78">
        <f t="shared" si="48"/>
        <v>10</v>
      </c>
      <c r="V17" s="79">
        <f t="shared" si="22"/>
        <v>98</v>
      </c>
      <c r="W17" s="86">
        <f t="shared" si="23"/>
        <v>12.5</v>
      </c>
      <c r="X17" s="78">
        <f t="shared" si="25"/>
        <v>1110</v>
      </c>
      <c r="Y17" s="77">
        <f t="shared" si="26"/>
        <v>62.5</v>
      </c>
      <c r="Z17" s="78">
        <f t="shared" si="27"/>
        <v>450</v>
      </c>
      <c r="AA17" s="78">
        <f t="shared" si="28"/>
        <v>375</v>
      </c>
      <c r="AB17" s="78">
        <f t="shared" si="29"/>
        <v>285</v>
      </c>
      <c r="AC17" s="78">
        <f t="shared" si="30"/>
        <v>63</v>
      </c>
      <c r="AD17" s="78">
        <f t="shared" si="4"/>
        <v>66</v>
      </c>
      <c r="AE17" s="78">
        <f t="shared" si="31"/>
        <v>13</v>
      </c>
      <c r="AF17" s="78">
        <f t="shared" si="32"/>
        <v>9</v>
      </c>
      <c r="AG17" s="79">
        <f t="shared" si="24"/>
        <v>134</v>
      </c>
    </row>
    <row r="18" spans="1:33" ht="15" customHeight="1" x14ac:dyDescent="0.2">
      <c r="A18" s="86">
        <f t="shared" si="19"/>
        <v>14</v>
      </c>
      <c r="B18" s="78">
        <f t="shared" si="33"/>
        <v>1130</v>
      </c>
      <c r="C18" s="77">
        <f t="shared" si="34"/>
        <v>63.64</v>
      </c>
      <c r="D18" s="78">
        <f t="shared" si="35"/>
        <v>504</v>
      </c>
      <c r="E18" s="78">
        <f t="shared" si="36"/>
        <v>420</v>
      </c>
      <c r="F18" s="78">
        <f t="shared" si="37"/>
        <v>206</v>
      </c>
      <c r="G18" s="78">
        <f t="shared" si="38"/>
        <v>64</v>
      </c>
      <c r="H18" s="78">
        <f t="shared" si="1"/>
        <v>66</v>
      </c>
      <c r="I18" s="78">
        <f t="shared" si="39"/>
        <v>13</v>
      </c>
      <c r="J18" s="78">
        <f t="shared" si="40"/>
        <v>10</v>
      </c>
      <c r="K18" s="79">
        <f t="shared" si="20"/>
        <v>53</v>
      </c>
      <c r="L18" s="86">
        <f t="shared" si="21"/>
        <v>13</v>
      </c>
      <c r="M18" s="78">
        <f t="shared" si="41"/>
        <v>1099</v>
      </c>
      <c r="N18" s="77">
        <f t="shared" si="42"/>
        <v>61.9</v>
      </c>
      <c r="O18" s="78">
        <f t="shared" si="43"/>
        <v>468</v>
      </c>
      <c r="P18" s="78">
        <f t="shared" si="44"/>
        <v>390</v>
      </c>
      <c r="Q18" s="78">
        <f t="shared" si="45"/>
        <v>241</v>
      </c>
      <c r="R18" s="78">
        <f t="shared" si="46"/>
        <v>62</v>
      </c>
      <c r="S18" s="78">
        <f t="shared" si="3"/>
        <v>66</v>
      </c>
      <c r="T18" s="78">
        <f t="shared" si="47"/>
        <v>12</v>
      </c>
      <c r="U18" s="78">
        <f t="shared" si="48"/>
        <v>9</v>
      </c>
      <c r="V18" s="79">
        <f t="shared" si="22"/>
        <v>92</v>
      </c>
      <c r="W18" s="86">
        <f t="shared" si="23"/>
        <v>12</v>
      </c>
      <c r="X18" s="78">
        <f t="shared" si="25"/>
        <v>1066</v>
      </c>
      <c r="Y18" s="77">
        <f t="shared" si="26"/>
        <v>60</v>
      </c>
      <c r="Z18" s="78">
        <f t="shared" si="27"/>
        <v>432</v>
      </c>
      <c r="AA18" s="78">
        <f t="shared" si="28"/>
        <v>360</v>
      </c>
      <c r="AB18" s="78">
        <f t="shared" si="29"/>
        <v>274</v>
      </c>
      <c r="AC18" s="78">
        <f t="shared" si="30"/>
        <v>60</v>
      </c>
      <c r="AD18" s="78">
        <f t="shared" si="4"/>
        <v>66</v>
      </c>
      <c r="AE18" s="78">
        <f t="shared" si="31"/>
        <v>12</v>
      </c>
      <c r="AF18" s="78">
        <f t="shared" si="32"/>
        <v>9</v>
      </c>
      <c r="AG18" s="79">
        <f t="shared" si="24"/>
        <v>127</v>
      </c>
    </row>
    <row r="19" spans="1:33" ht="15" customHeight="1" x14ac:dyDescent="0.2">
      <c r="A19" s="86">
        <f t="shared" si="19"/>
        <v>13.5</v>
      </c>
      <c r="B19" s="78">
        <f t="shared" si="33"/>
        <v>1090</v>
      </c>
      <c r="C19" s="77">
        <f t="shared" si="34"/>
        <v>61.36</v>
      </c>
      <c r="D19" s="78">
        <f t="shared" si="35"/>
        <v>486</v>
      </c>
      <c r="E19" s="78">
        <f t="shared" si="36"/>
        <v>405</v>
      </c>
      <c r="F19" s="78">
        <f t="shared" si="37"/>
        <v>199</v>
      </c>
      <c r="G19" s="78">
        <f t="shared" si="38"/>
        <v>61</v>
      </c>
      <c r="H19" s="78">
        <f t="shared" si="1"/>
        <v>66</v>
      </c>
      <c r="I19" s="78">
        <f t="shared" si="39"/>
        <v>12</v>
      </c>
      <c r="J19" s="78">
        <f t="shared" si="40"/>
        <v>9</v>
      </c>
      <c r="K19" s="79">
        <f t="shared" si="20"/>
        <v>51</v>
      </c>
      <c r="L19" s="86">
        <f t="shared" si="21"/>
        <v>12.5</v>
      </c>
      <c r="M19" s="78">
        <f t="shared" si="41"/>
        <v>1057</v>
      </c>
      <c r="N19" s="77">
        <f t="shared" si="42"/>
        <v>59.52</v>
      </c>
      <c r="O19" s="78">
        <f t="shared" si="43"/>
        <v>450</v>
      </c>
      <c r="P19" s="78">
        <f t="shared" si="44"/>
        <v>375</v>
      </c>
      <c r="Q19" s="78">
        <f t="shared" si="45"/>
        <v>232</v>
      </c>
      <c r="R19" s="78">
        <f t="shared" si="46"/>
        <v>60</v>
      </c>
      <c r="S19" s="78">
        <f t="shared" si="3"/>
        <v>66</v>
      </c>
      <c r="T19" s="78">
        <f t="shared" si="47"/>
        <v>12</v>
      </c>
      <c r="U19" s="78">
        <f t="shared" si="48"/>
        <v>9</v>
      </c>
      <c r="V19" s="79">
        <f t="shared" si="22"/>
        <v>85</v>
      </c>
      <c r="W19" s="86">
        <f t="shared" si="23"/>
        <v>11.5</v>
      </c>
      <c r="X19" s="78">
        <f t="shared" si="25"/>
        <v>1021</v>
      </c>
      <c r="Y19" s="77">
        <f t="shared" si="26"/>
        <v>57.5</v>
      </c>
      <c r="Z19" s="78">
        <f t="shared" si="27"/>
        <v>414</v>
      </c>
      <c r="AA19" s="78">
        <f t="shared" si="28"/>
        <v>345</v>
      </c>
      <c r="AB19" s="78">
        <f t="shared" si="29"/>
        <v>262</v>
      </c>
      <c r="AC19" s="78">
        <f t="shared" si="30"/>
        <v>58</v>
      </c>
      <c r="AD19" s="78">
        <f t="shared" si="4"/>
        <v>66</v>
      </c>
      <c r="AE19" s="78">
        <f t="shared" si="31"/>
        <v>12</v>
      </c>
      <c r="AF19" s="78">
        <f t="shared" si="32"/>
        <v>9</v>
      </c>
      <c r="AG19" s="79">
        <f t="shared" si="24"/>
        <v>117</v>
      </c>
    </row>
    <row r="20" spans="1:33" ht="15" customHeight="1" x14ac:dyDescent="0.2">
      <c r="A20" s="86">
        <f t="shared" si="19"/>
        <v>13</v>
      </c>
      <c r="B20" s="78">
        <f t="shared" si="33"/>
        <v>1049</v>
      </c>
      <c r="C20" s="77">
        <f t="shared" si="34"/>
        <v>59.09</v>
      </c>
      <c r="D20" s="78">
        <f t="shared" si="35"/>
        <v>468</v>
      </c>
      <c r="E20" s="78">
        <f t="shared" si="36"/>
        <v>390</v>
      </c>
      <c r="F20" s="78">
        <f t="shared" si="37"/>
        <v>191</v>
      </c>
      <c r="G20" s="78">
        <f t="shared" si="38"/>
        <v>59</v>
      </c>
      <c r="H20" s="78">
        <f t="shared" si="1"/>
        <v>66</v>
      </c>
      <c r="I20" s="78">
        <f t="shared" si="39"/>
        <v>12</v>
      </c>
      <c r="J20" s="78">
        <f t="shared" si="40"/>
        <v>9</v>
      </c>
      <c r="K20" s="79">
        <f t="shared" si="20"/>
        <v>45</v>
      </c>
      <c r="L20" s="86">
        <f t="shared" si="21"/>
        <v>12</v>
      </c>
      <c r="M20" s="78">
        <f t="shared" si="41"/>
        <v>1015</v>
      </c>
      <c r="N20" s="77">
        <f t="shared" si="42"/>
        <v>57.14</v>
      </c>
      <c r="O20" s="78">
        <f t="shared" si="43"/>
        <v>432</v>
      </c>
      <c r="P20" s="78">
        <f t="shared" si="44"/>
        <v>360</v>
      </c>
      <c r="Q20" s="78">
        <f t="shared" si="45"/>
        <v>223</v>
      </c>
      <c r="R20" s="78">
        <f t="shared" si="46"/>
        <v>57</v>
      </c>
      <c r="S20" s="78">
        <f t="shared" si="3"/>
        <v>66</v>
      </c>
      <c r="T20" s="78">
        <f t="shared" si="47"/>
        <v>11</v>
      </c>
      <c r="U20" s="78">
        <f t="shared" si="48"/>
        <v>9</v>
      </c>
      <c r="V20" s="79">
        <f t="shared" si="22"/>
        <v>80</v>
      </c>
      <c r="W20" s="86">
        <f t="shared" si="23"/>
        <v>11</v>
      </c>
      <c r="X20" s="78">
        <f t="shared" si="25"/>
        <v>977</v>
      </c>
      <c r="Y20" s="77">
        <f t="shared" si="26"/>
        <v>55</v>
      </c>
      <c r="Z20" s="78">
        <f t="shared" si="27"/>
        <v>396</v>
      </c>
      <c r="AA20" s="78">
        <f t="shared" si="28"/>
        <v>330</v>
      </c>
      <c r="AB20" s="78">
        <f t="shared" si="29"/>
        <v>251</v>
      </c>
      <c r="AC20" s="78">
        <f t="shared" si="30"/>
        <v>55</v>
      </c>
      <c r="AD20" s="78">
        <f t="shared" si="4"/>
        <v>66</v>
      </c>
      <c r="AE20" s="78">
        <f t="shared" si="31"/>
        <v>11</v>
      </c>
      <c r="AF20" s="78">
        <f t="shared" si="32"/>
        <v>8</v>
      </c>
      <c r="AG20" s="79">
        <f t="shared" si="24"/>
        <v>111</v>
      </c>
    </row>
    <row r="21" spans="1:33" ht="15" customHeight="1" x14ac:dyDescent="0.2">
      <c r="A21" s="86">
        <f t="shared" si="19"/>
        <v>12.5</v>
      </c>
      <c r="B21" s="78">
        <f t="shared" si="33"/>
        <v>1009</v>
      </c>
      <c r="C21" s="77">
        <f t="shared" si="34"/>
        <v>56.82</v>
      </c>
      <c r="D21" s="78">
        <f t="shared" si="35"/>
        <v>450</v>
      </c>
      <c r="E21" s="78">
        <f t="shared" si="36"/>
        <v>375</v>
      </c>
      <c r="F21" s="78">
        <f t="shared" si="37"/>
        <v>184</v>
      </c>
      <c r="G21" s="78">
        <f t="shared" si="38"/>
        <v>57</v>
      </c>
      <c r="H21" s="78">
        <f t="shared" si="1"/>
        <v>66</v>
      </c>
      <c r="I21" s="78">
        <f t="shared" si="39"/>
        <v>11</v>
      </c>
      <c r="J21" s="78">
        <f t="shared" si="40"/>
        <v>9</v>
      </c>
      <c r="K21" s="79">
        <f t="shared" si="20"/>
        <v>41</v>
      </c>
      <c r="L21" s="86">
        <f t="shared" si="21"/>
        <v>11.5</v>
      </c>
      <c r="M21" s="78">
        <f t="shared" si="41"/>
        <v>973</v>
      </c>
      <c r="N21" s="77">
        <f t="shared" si="42"/>
        <v>54.76</v>
      </c>
      <c r="O21" s="78">
        <f t="shared" si="43"/>
        <v>414</v>
      </c>
      <c r="P21" s="78">
        <f t="shared" si="44"/>
        <v>345</v>
      </c>
      <c r="Q21" s="78">
        <f t="shared" si="45"/>
        <v>214</v>
      </c>
      <c r="R21" s="78">
        <f t="shared" si="46"/>
        <v>55</v>
      </c>
      <c r="S21" s="78">
        <f t="shared" si="3"/>
        <v>66</v>
      </c>
      <c r="T21" s="78">
        <f t="shared" si="47"/>
        <v>11</v>
      </c>
      <c r="U21" s="78">
        <f t="shared" si="48"/>
        <v>8</v>
      </c>
      <c r="V21" s="79">
        <f t="shared" si="22"/>
        <v>74</v>
      </c>
      <c r="W21" s="86">
        <f t="shared" si="23"/>
        <v>10.5</v>
      </c>
      <c r="X21" s="78">
        <f t="shared" si="25"/>
        <v>932</v>
      </c>
      <c r="Y21" s="77">
        <f t="shared" si="26"/>
        <v>52.5</v>
      </c>
      <c r="Z21" s="78">
        <f t="shared" si="27"/>
        <v>378</v>
      </c>
      <c r="AA21" s="78">
        <f t="shared" si="28"/>
        <v>315</v>
      </c>
      <c r="AB21" s="78">
        <f t="shared" si="29"/>
        <v>239</v>
      </c>
      <c r="AC21" s="78">
        <f t="shared" si="30"/>
        <v>53</v>
      </c>
      <c r="AD21" s="78">
        <f t="shared" si="4"/>
        <v>66</v>
      </c>
      <c r="AE21" s="78">
        <f t="shared" si="31"/>
        <v>11</v>
      </c>
      <c r="AF21" s="78">
        <f t="shared" si="32"/>
        <v>8</v>
      </c>
      <c r="AG21" s="79">
        <f t="shared" si="24"/>
        <v>101</v>
      </c>
    </row>
    <row r="22" spans="1:33" ht="15" customHeight="1" x14ac:dyDescent="0.2">
      <c r="A22" s="86">
        <f t="shared" si="19"/>
        <v>12</v>
      </c>
      <c r="B22" s="78">
        <f t="shared" si="33"/>
        <v>969</v>
      </c>
      <c r="C22" s="77">
        <f t="shared" si="34"/>
        <v>54.55</v>
      </c>
      <c r="D22" s="78">
        <f t="shared" si="35"/>
        <v>432</v>
      </c>
      <c r="E22" s="78">
        <f t="shared" si="36"/>
        <v>360</v>
      </c>
      <c r="F22" s="78">
        <f t="shared" si="37"/>
        <v>177</v>
      </c>
      <c r="G22" s="78">
        <f t="shared" si="38"/>
        <v>55</v>
      </c>
      <c r="H22" s="78">
        <f t="shared" si="1"/>
        <v>66</v>
      </c>
      <c r="I22" s="78">
        <f t="shared" si="39"/>
        <v>11</v>
      </c>
      <c r="J22" s="78">
        <f t="shared" si="40"/>
        <v>8</v>
      </c>
      <c r="K22" s="79">
        <f t="shared" si="20"/>
        <v>37</v>
      </c>
      <c r="L22" s="86">
        <f t="shared" si="21"/>
        <v>11</v>
      </c>
      <c r="M22" s="78">
        <f t="shared" si="41"/>
        <v>930</v>
      </c>
      <c r="N22" s="77">
        <f t="shared" si="42"/>
        <v>52.38</v>
      </c>
      <c r="O22" s="78">
        <f t="shared" si="43"/>
        <v>396</v>
      </c>
      <c r="P22" s="78">
        <f t="shared" si="44"/>
        <v>330</v>
      </c>
      <c r="Q22" s="78">
        <f t="shared" si="45"/>
        <v>204</v>
      </c>
      <c r="R22" s="78">
        <f t="shared" si="46"/>
        <v>52</v>
      </c>
      <c r="S22" s="78">
        <f t="shared" si="3"/>
        <v>66</v>
      </c>
      <c r="T22" s="78">
        <f t="shared" si="47"/>
        <v>10</v>
      </c>
      <c r="U22" s="78">
        <f t="shared" si="48"/>
        <v>8</v>
      </c>
      <c r="V22" s="79">
        <f t="shared" si="22"/>
        <v>68</v>
      </c>
      <c r="W22" s="86">
        <f t="shared" si="23"/>
        <v>10</v>
      </c>
      <c r="X22" s="78">
        <f t="shared" si="25"/>
        <v>888</v>
      </c>
      <c r="Y22" s="77">
        <f t="shared" si="26"/>
        <v>50</v>
      </c>
      <c r="Z22" s="78">
        <f t="shared" si="27"/>
        <v>360</v>
      </c>
      <c r="AA22" s="78">
        <f t="shared" si="28"/>
        <v>300</v>
      </c>
      <c r="AB22" s="78">
        <f t="shared" si="29"/>
        <v>228</v>
      </c>
      <c r="AC22" s="78">
        <f t="shared" si="30"/>
        <v>50</v>
      </c>
      <c r="AD22" s="78">
        <f t="shared" si="4"/>
        <v>66</v>
      </c>
      <c r="AE22" s="78">
        <f t="shared" si="31"/>
        <v>10</v>
      </c>
      <c r="AF22" s="78">
        <f t="shared" si="32"/>
        <v>8</v>
      </c>
      <c r="AG22" s="79">
        <f t="shared" si="24"/>
        <v>94</v>
      </c>
    </row>
    <row r="23" spans="1:33" ht="15" customHeight="1" x14ac:dyDescent="0.2">
      <c r="A23" s="86">
        <f t="shared" si="19"/>
        <v>11.5</v>
      </c>
      <c r="B23" s="78">
        <f t="shared" si="33"/>
        <v>928</v>
      </c>
      <c r="C23" s="77">
        <f t="shared" si="34"/>
        <v>52.27</v>
      </c>
      <c r="D23" s="78">
        <f t="shared" si="35"/>
        <v>414</v>
      </c>
      <c r="E23" s="78">
        <f t="shared" si="36"/>
        <v>345</v>
      </c>
      <c r="F23" s="78">
        <f t="shared" si="37"/>
        <v>169</v>
      </c>
      <c r="G23" s="78">
        <f t="shared" si="38"/>
        <v>52</v>
      </c>
      <c r="H23" s="78">
        <f t="shared" si="1"/>
        <v>66</v>
      </c>
      <c r="I23" s="78">
        <f t="shared" si="39"/>
        <v>10</v>
      </c>
      <c r="J23" s="78">
        <f t="shared" si="40"/>
        <v>8</v>
      </c>
      <c r="K23" s="79">
        <f t="shared" si="20"/>
        <v>33</v>
      </c>
      <c r="L23" s="86">
        <f t="shared" si="21"/>
        <v>10.5</v>
      </c>
      <c r="M23" s="78">
        <f t="shared" si="41"/>
        <v>888</v>
      </c>
      <c r="N23" s="77">
        <f t="shared" si="42"/>
        <v>50</v>
      </c>
      <c r="O23" s="78">
        <f t="shared" si="43"/>
        <v>378</v>
      </c>
      <c r="P23" s="78">
        <f t="shared" si="44"/>
        <v>315</v>
      </c>
      <c r="Q23" s="78">
        <f t="shared" si="45"/>
        <v>195</v>
      </c>
      <c r="R23" s="78">
        <f t="shared" si="46"/>
        <v>50</v>
      </c>
      <c r="S23" s="78">
        <f t="shared" si="3"/>
        <v>66</v>
      </c>
      <c r="T23" s="78">
        <f t="shared" si="47"/>
        <v>10</v>
      </c>
      <c r="U23" s="78">
        <f t="shared" si="48"/>
        <v>8</v>
      </c>
      <c r="V23" s="79">
        <f t="shared" si="22"/>
        <v>61</v>
      </c>
      <c r="W23" s="86">
        <f t="shared" si="23"/>
        <v>9.5</v>
      </c>
      <c r="X23" s="78">
        <f t="shared" si="25"/>
        <v>844</v>
      </c>
      <c r="Y23" s="77">
        <f t="shared" si="26"/>
        <v>47.5</v>
      </c>
      <c r="Z23" s="78">
        <f t="shared" si="27"/>
        <v>342</v>
      </c>
      <c r="AA23" s="78">
        <f t="shared" si="28"/>
        <v>285</v>
      </c>
      <c r="AB23" s="78">
        <f t="shared" si="29"/>
        <v>217</v>
      </c>
      <c r="AC23" s="78">
        <f t="shared" si="30"/>
        <v>48</v>
      </c>
      <c r="AD23" s="78">
        <f t="shared" si="4"/>
        <v>66</v>
      </c>
      <c r="AE23" s="78">
        <f t="shared" si="31"/>
        <v>10</v>
      </c>
      <c r="AF23" s="78">
        <f t="shared" si="32"/>
        <v>7</v>
      </c>
      <c r="AG23" s="79">
        <f t="shared" si="24"/>
        <v>86</v>
      </c>
    </row>
    <row r="24" spans="1:33" ht="15" customHeight="1" x14ac:dyDescent="0.2">
      <c r="A24" s="86">
        <f t="shared" si="19"/>
        <v>11</v>
      </c>
      <c r="B24" s="78">
        <f t="shared" si="33"/>
        <v>888</v>
      </c>
      <c r="C24" s="77">
        <f t="shared" si="34"/>
        <v>50</v>
      </c>
      <c r="D24" s="78">
        <f t="shared" si="35"/>
        <v>396</v>
      </c>
      <c r="E24" s="78">
        <f t="shared" si="36"/>
        <v>330</v>
      </c>
      <c r="F24" s="78">
        <f t="shared" si="37"/>
        <v>162</v>
      </c>
      <c r="G24" s="78">
        <f t="shared" si="38"/>
        <v>50</v>
      </c>
      <c r="H24" s="78">
        <f t="shared" si="1"/>
        <v>66</v>
      </c>
      <c r="I24" s="78">
        <f t="shared" si="39"/>
        <v>10</v>
      </c>
      <c r="J24" s="78">
        <f t="shared" si="40"/>
        <v>8</v>
      </c>
      <c r="K24" s="79">
        <f t="shared" si="20"/>
        <v>28</v>
      </c>
      <c r="L24" s="86">
        <f t="shared" si="21"/>
        <v>10</v>
      </c>
      <c r="M24" s="78">
        <f t="shared" si="41"/>
        <v>846</v>
      </c>
      <c r="N24" s="77">
        <f t="shared" si="42"/>
        <v>47.62</v>
      </c>
      <c r="O24" s="78">
        <f t="shared" si="43"/>
        <v>360</v>
      </c>
      <c r="P24" s="78">
        <f t="shared" si="44"/>
        <v>300</v>
      </c>
      <c r="Q24" s="78">
        <f t="shared" si="45"/>
        <v>186</v>
      </c>
      <c r="R24" s="78">
        <f t="shared" si="46"/>
        <v>48</v>
      </c>
      <c r="S24" s="78">
        <f t="shared" si="3"/>
        <v>66</v>
      </c>
      <c r="T24" s="78">
        <f t="shared" si="47"/>
        <v>10</v>
      </c>
      <c r="U24" s="78">
        <f t="shared" si="48"/>
        <v>7</v>
      </c>
      <c r="V24" s="79">
        <f t="shared" si="22"/>
        <v>55</v>
      </c>
      <c r="W24" s="86">
        <f t="shared" si="23"/>
        <v>9</v>
      </c>
      <c r="X24" s="78">
        <f t="shared" si="25"/>
        <v>799</v>
      </c>
      <c r="Y24" s="77">
        <f t="shared" si="26"/>
        <v>45</v>
      </c>
      <c r="Z24" s="78">
        <f t="shared" si="27"/>
        <v>324</v>
      </c>
      <c r="AA24" s="78">
        <f t="shared" si="28"/>
        <v>270</v>
      </c>
      <c r="AB24" s="78">
        <f t="shared" si="29"/>
        <v>205</v>
      </c>
      <c r="AC24" s="78">
        <f t="shared" si="30"/>
        <v>45</v>
      </c>
      <c r="AD24" s="78">
        <f t="shared" si="4"/>
        <v>66</v>
      </c>
      <c r="AE24" s="78">
        <f t="shared" si="31"/>
        <v>9</v>
      </c>
      <c r="AF24" s="78">
        <f t="shared" si="32"/>
        <v>7</v>
      </c>
      <c r="AG24" s="79">
        <f t="shared" si="24"/>
        <v>78</v>
      </c>
    </row>
    <row r="25" spans="1:33" ht="15" customHeight="1" x14ac:dyDescent="0.2">
      <c r="A25" s="86">
        <f t="shared" si="19"/>
        <v>10.5</v>
      </c>
      <c r="B25" s="78">
        <f t="shared" si="33"/>
        <v>848</v>
      </c>
      <c r="C25" s="77">
        <f t="shared" si="34"/>
        <v>47.73</v>
      </c>
      <c r="D25" s="78">
        <f t="shared" si="35"/>
        <v>378</v>
      </c>
      <c r="E25" s="78">
        <f t="shared" si="36"/>
        <v>315</v>
      </c>
      <c r="F25" s="78">
        <f t="shared" si="37"/>
        <v>155</v>
      </c>
      <c r="G25" s="78">
        <f t="shared" si="38"/>
        <v>48</v>
      </c>
      <c r="H25" s="78">
        <f t="shared" si="1"/>
        <v>66</v>
      </c>
      <c r="I25" s="78">
        <f t="shared" si="39"/>
        <v>10</v>
      </c>
      <c r="J25" s="78">
        <f t="shared" si="40"/>
        <v>7</v>
      </c>
      <c r="K25" s="79">
        <f t="shared" si="20"/>
        <v>24</v>
      </c>
      <c r="L25" s="86">
        <f t="shared" si="21"/>
        <v>9.5</v>
      </c>
      <c r="M25" s="78">
        <f t="shared" si="41"/>
        <v>803</v>
      </c>
      <c r="N25" s="77">
        <f t="shared" si="42"/>
        <v>45.24</v>
      </c>
      <c r="O25" s="78">
        <f t="shared" si="43"/>
        <v>342</v>
      </c>
      <c r="P25" s="78">
        <f t="shared" si="44"/>
        <v>285</v>
      </c>
      <c r="Q25" s="78">
        <f t="shared" si="45"/>
        <v>176</v>
      </c>
      <c r="R25" s="78">
        <f t="shared" si="46"/>
        <v>45</v>
      </c>
      <c r="S25" s="78">
        <f t="shared" si="3"/>
        <v>66</v>
      </c>
      <c r="T25" s="78">
        <f t="shared" si="47"/>
        <v>9</v>
      </c>
      <c r="U25" s="78">
        <f t="shared" si="48"/>
        <v>7</v>
      </c>
      <c r="V25" s="79">
        <f t="shared" si="22"/>
        <v>49</v>
      </c>
      <c r="W25" s="86">
        <f t="shared" si="23"/>
        <v>8.5</v>
      </c>
      <c r="X25" s="78">
        <f t="shared" si="25"/>
        <v>755</v>
      </c>
      <c r="Y25" s="77">
        <f t="shared" si="26"/>
        <v>42.5</v>
      </c>
      <c r="Z25" s="78">
        <f t="shared" si="27"/>
        <v>306</v>
      </c>
      <c r="AA25" s="78">
        <f t="shared" si="28"/>
        <v>255</v>
      </c>
      <c r="AB25" s="78">
        <f t="shared" si="29"/>
        <v>194</v>
      </c>
      <c r="AC25" s="78">
        <f t="shared" si="30"/>
        <v>43</v>
      </c>
      <c r="AD25" s="78">
        <f t="shared" si="4"/>
        <v>66</v>
      </c>
      <c r="AE25" s="78">
        <f t="shared" si="31"/>
        <v>9</v>
      </c>
      <c r="AF25" s="78">
        <f t="shared" si="32"/>
        <v>6</v>
      </c>
      <c r="AG25" s="79">
        <f t="shared" si="24"/>
        <v>70</v>
      </c>
    </row>
    <row r="26" spans="1:33" ht="15" customHeight="1" x14ac:dyDescent="0.2">
      <c r="A26" s="86">
        <f t="shared" si="19"/>
        <v>10</v>
      </c>
      <c r="B26" s="78">
        <f t="shared" si="33"/>
        <v>807</v>
      </c>
      <c r="C26" s="77">
        <f t="shared" si="34"/>
        <v>45.45</v>
      </c>
      <c r="D26" s="78">
        <f t="shared" si="35"/>
        <v>360</v>
      </c>
      <c r="E26" s="78">
        <f t="shared" si="36"/>
        <v>300</v>
      </c>
      <c r="F26" s="78">
        <f t="shared" si="37"/>
        <v>147</v>
      </c>
      <c r="G26" s="78">
        <f t="shared" si="38"/>
        <v>45</v>
      </c>
      <c r="H26" s="78">
        <f t="shared" si="1"/>
        <v>66</v>
      </c>
      <c r="I26" s="78">
        <f t="shared" si="39"/>
        <v>9</v>
      </c>
      <c r="J26" s="78">
        <f t="shared" si="40"/>
        <v>7</v>
      </c>
      <c r="K26" s="79">
        <f t="shared" si="20"/>
        <v>20</v>
      </c>
      <c r="L26" s="86">
        <f t="shared" si="21"/>
        <v>9</v>
      </c>
      <c r="M26" s="78">
        <f t="shared" si="41"/>
        <v>761</v>
      </c>
      <c r="N26" s="77">
        <f t="shared" si="42"/>
        <v>42.86</v>
      </c>
      <c r="O26" s="78">
        <f t="shared" si="43"/>
        <v>324</v>
      </c>
      <c r="P26" s="78">
        <f t="shared" si="44"/>
        <v>270</v>
      </c>
      <c r="Q26" s="78">
        <f t="shared" si="45"/>
        <v>167</v>
      </c>
      <c r="R26" s="78">
        <f t="shared" si="46"/>
        <v>43</v>
      </c>
      <c r="S26" s="78">
        <f t="shared" si="3"/>
        <v>66</v>
      </c>
      <c r="T26" s="78">
        <f t="shared" si="47"/>
        <v>9</v>
      </c>
      <c r="U26" s="78">
        <f t="shared" si="48"/>
        <v>6</v>
      </c>
      <c r="V26" s="79">
        <f t="shared" si="22"/>
        <v>43</v>
      </c>
      <c r="W26" s="86">
        <f t="shared" si="23"/>
        <v>8</v>
      </c>
      <c r="X26" s="78">
        <f t="shared" si="25"/>
        <v>710</v>
      </c>
      <c r="Y26" s="77">
        <f t="shared" si="26"/>
        <v>40</v>
      </c>
      <c r="Z26" s="78">
        <f t="shared" si="27"/>
        <v>288</v>
      </c>
      <c r="AA26" s="78">
        <f t="shared" si="28"/>
        <v>240</v>
      </c>
      <c r="AB26" s="78">
        <f t="shared" si="29"/>
        <v>182</v>
      </c>
      <c r="AC26" s="78">
        <f t="shared" si="30"/>
        <v>40</v>
      </c>
      <c r="AD26" s="78">
        <f t="shared" si="4"/>
        <v>66</v>
      </c>
      <c r="AE26" s="78">
        <f t="shared" si="31"/>
        <v>8</v>
      </c>
      <c r="AF26" s="78">
        <f t="shared" si="32"/>
        <v>6</v>
      </c>
      <c r="AG26" s="79">
        <f t="shared" si="24"/>
        <v>62</v>
      </c>
    </row>
    <row r="27" spans="1:33" ht="15" customHeight="1" x14ac:dyDescent="0.2">
      <c r="A27" s="86">
        <f t="shared" si="19"/>
        <v>9.5</v>
      </c>
      <c r="B27" s="78">
        <f t="shared" si="33"/>
        <v>767</v>
      </c>
      <c r="C27" s="77">
        <f t="shared" si="34"/>
        <v>43.18</v>
      </c>
      <c r="D27" s="78">
        <f t="shared" si="35"/>
        <v>342</v>
      </c>
      <c r="E27" s="78">
        <f t="shared" si="36"/>
        <v>285</v>
      </c>
      <c r="F27" s="78">
        <f t="shared" si="37"/>
        <v>140</v>
      </c>
      <c r="G27" s="78">
        <f t="shared" si="38"/>
        <v>43</v>
      </c>
      <c r="H27" s="78">
        <f t="shared" si="1"/>
        <v>66</v>
      </c>
      <c r="I27" s="78">
        <f t="shared" si="39"/>
        <v>9</v>
      </c>
      <c r="J27" s="78">
        <f t="shared" si="40"/>
        <v>6</v>
      </c>
      <c r="K27" s="79">
        <f t="shared" si="20"/>
        <v>16</v>
      </c>
      <c r="L27" s="86">
        <f t="shared" si="21"/>
        <v>8.5</v>
      </c>
      <c r="M27" s="78">
        <f t="shared" si="41"/>
        <v>719</v>
      </c>
      <c r="N27" s="77">
        <f t="shared" si="42"/>
        <v>40.479999999999997</v>
      </c>
      <c r="O27" s="78">
        <f t="shared" si="43"/>
        <v>306</v>
      </c>
      <c r="P27" s="78">
        <f t="shared" si="44"/>
        <v>255</v>
      </c>
      <c r="Q27" s="78">
        <f t="shared" si="45"/>
        <v>158</v>
      </c>
      <c r="R27" s="78">
        <f t="shared" si="46"/>
        <v>40</v>
      </c>
      <c r="S27" s="78">
        <f t="shared" si="3"/>
        <v>66</v>
      </c>
      <c r="T27" s="78">
        <f t="shared" si="47"/>
        <v>8</v>
      </c>
      <c r="U27" s="78">
        <f t="shared" si="48"/>
        <v>6</v>
      </c>
      <c r="V27" s="79">
        <f t="shared" si="22"/>
        <v>38</v>
      </c>
      <c r="W27" s="86">
        <f t="shared" si="23"/>
        <v>7.5</v>
      </c>
      <c r="X27" s="78">
        <f t="shared" si="25"/>
        <v>666</v>
      </c>
      <c r="Y27" s="77">
        <f t="shared" si="26"/>
        <v>37.5</v>
      </c>
      <c r="Z27" s="78">
        <f t="shared" si="27"/>
        <v>270</v>
      </c>
      <c r="AA27" s="78">
        <f t="shared" si="28"/>
        <v>225</v>
      </c>
      <c r="AB27" s="78">
        <f t="shared" si="29"/>
        <v>171</v>
      </c>
      <c r="AC27" s="78">
        <f t="shared" si="30"/>
        <v>38</v>
      </c>
      <c r="AD27" s="78">
        <f t="shared" si="4"/>
        <v>66</v>
      </c>
      <c r="AE27" s="78">
        <f t="shared" si="31"/>
        <v>8</v>
      </c>
      <c r="AF27" s="78">
        <f t="shared" si="32"/>
        <v>6</v>
      </c>
      <c r="AG27" s="79">
        <f t="shared" si="24"/>
        <v>53</v>
      </c>
    </row>
    <row r="28" spans="1:33" ht="15" customHeight="1" x14ac:dyDescent="0.2">
      <c r="A28" s="86">
        <f t="shared" si="19"/>
        <v>9</v>
      </c>
      <c r="B28" s="78">
        <f t="shared" si="33"/>
        <v>727</v>
      </c>
      <c r="C28" s="77">
        <f t="shared" si="34"/>
        <v>40.909999999999997</v>
      </c>
      <c r="D28" s="78">
        <f t="shared" si="35"/>
        <v>324</v>
      </c>
      <c r="E28" s="78">
        <f t="shared" si="36"/>
        <v>270</v>
      </c>
      <c r="F28" s="78">
        <f t="shared" si="37"/>
        <v>133</v>
      </c>
      <c r="G28" s="78">
        <f t="shared" si="38"/>
        <v>41</v>
      </c>
      <c r="H28" s="78">
        <f t="shared" si="1"/>
        <v>66</v>
      </c>
      <c r="I28" s="78">
        <f t="shared" si="39"/>
        <v>8</v>
      </c>
      <c r="J28" s="78">
        <f t="shared" si="40"/>
        <v>6</v>
      </c>
      <c r="K28" s="79">
        <f t="shared" si="20"/>
        <v>12</v>
      </c>
      <c r="L28" s="86">
        <f t="shared" si="21"/>
        <v>8</v>
      </c>
      <c r="M28" s="78">
        <f t="shared" si="41"/>
        <v>677</v>
      </c>
      <c r="N28" s="77">
        <f t="shared" si="42"/>
        <v>38.1</v>
      </c>
      <c r="O28" s="78">
        <f t="shared" si="43"/>
        <v>288</v>
      </c>
      <c r="P28" s="78">
        <f t="shared" si="44"/>
        <v>240</v>
      </c>
      <c r="Q28" s="78">
        <f t="shared" si="45"/>
        <v>149</v>
      </c>
      <c r="R28" s="78">
        <f t="shared" si="46"/>
        <v>38</v>
      </c>
      <c r="S28" s="78">
        <f t="shared" si="3"/>
        <v>66</v>
      </c>
      <c r="T28" s="78">
        <f t="shared" si="47"/>
        <v>8</v>
      </c>
      <c r="U28" s="78">
        <f t="shared" si="48"/>
        <v>6</v>
      </c>
      <c r="V28" s="79">
        <f t="shared" si="22"/>
        <v>31</v>
      </c>
      <c r="W28" s="86">
        <f t="shared" si="23"/>
        <v>7</v>
      </c>
      <c r="X28" s="78">
        <f t="shared" si="25"/>
        <v>622</v>
      </c>
      <c r="Y28" s="77">
        <f t="shared" si="26"/>
        <v>35</v>
      </c>
      <c r="Z28" s="78">
        <f t="shared" si="27"/>
        <v>252</v>
      </c>
      <c r="AA28" s="78">
        <f t="shared" si="28"/>
        <v>210</v>
      </c>
      <c r="AB28" s="78">
        <f t="shared" si="29"/>
        <v>160</v>
      </c>
      <c r="AC28" s="78">
        <f t="shared" si="30"/>
        <v>35</v>
      </c>
      <c r="AD28" s="78">
        <f t="shared" si="4"/>
        <v>66</v>
      </c>
      <c r="AE28" s="78">
        <f t="shared" si="31"/>
        <v>7</v>
      </c>
      <c r="AF28" s="78">
        <f t="shared" si="32"/>
        <v>5</v>
      </c>
      <c r="AG28" s="79">
        <f t="shared" si="24"/>
        <v>47</v>
      </c>
    </row>
    <row r="29" spans="1:33" ht="15" customHeight="1" x14ac:dyDescent="0.2">
      <c r="A29" s="86">
        <f t="shared" si="19"/>
        <v>8.5</v>
      </c>
      <c r="B29" s="78">
        <f t="shared" si="33"/>
        <v>686</v>
      </c>
      <c r="C29" s="77">
        <f t="shared" si="34"/>
        <v>38.64</v>
      </c>
      <c r="D29" s="78">
        <f t="shared" si="35"/>
        <v>306</v>
      </c>
      <c r="E29" s="78">
        <f t="shared" si="36"/>
        <v>255</v>
      </c>
      <c r="F29" s="78">
        <f t="shared" si="37"/>
        <v>125</v>
      </c>
      <c r="G29" s="78">
        <f t="shared" si="38"/>
        <v>39</v>
      </c>
      <c r="H29" s="78">
        <f t="shared" si="1"/>
        <v>66</v>
      </c>
      <c r="I29" s="78">
        <f t="shared" si="39"/>
        <v>8</v>
      </c>
      <c r="J29" s="78">
        <f t="shared" si="40"/>
        <v>6</v>
      </c>
      <c r="K29" s="79">
        <f t="shared" si="20"/>
        <v>6</v>
      </c>
      <c r="L29" s="86">
        <f t="shared" si="21"/>
        <v>7.5</v>
      </c>
      <c r="M29" s="78">
        <f t="shared" si="41"/>
        <v>634</v>
      </c>
      <c r="N29" s="77">
        <f t="shared" si="42"/>
        <v>35.71</v>
      </c>
      <c r="O29" s="78">
        <f t="shared" si="43"/>
        <v>270</v>
      </c>
      <c r="P29" s="78">
        <f t="shared" si="44"/>
        <v>225</v>
      </c>
      <c r="Q29" s="78">
        <f t="shared" si="45"/>
        <v>139</v>
      </c>
      <c r="R29" s="78">
        <f t="shared" si="46"/>
        <v>36</v>
      </c>
      <c r="S29" s="78">
        <f t="shared" si="3"/>
        <v>66</v>
      </c>
      <c r="T29" s="78">
        <f t="shared" si="47"/>
        <v>7</v>
      </c>
      <c r="U29" s="78">
        <f t="shared" si="48"/>
        <v>5</v>
      </c>
      <c r="V29" s="79">
        <f t="shared" si="22"/>
        <v>25</v>
      </c>
      <c r="W29" s="86">
        <f t="shared" si="23"/>
        <v>6.5</v>
      </c>
      <c r="X29" s="78">
        <f t="shared" si="25"/>
        <v>577</v>
      </c>
      <c r="Y29" s="77">
        <f t="shared" si="26"/>
        <v>32.5</v>
      </c>
      <c r="Z29" s="78">
        <f t="shared" si="27"/>
        <v>234</v>
      </c>
      <c r="AA29" s="78">
        <f t="shared" si="28"/>
        <v>195</v>
      </c>
      <c r="AB29" s="78">
        <f t="shared" si="29"/>
        <v>148</v>
      </c>
      <c r="AC29" s="78">
        <f t="shared" si="30"/>
        <v>33</v>
      </c>
      <c r="AD29" s="78">
        <f t="shared" si="4"/>
        <v>66</v>
      </c>
      <c r="AE29" s="78">
        <f t="shared" si="31"/>
        <v>7</v>
      </c>
      <c r="AF29" s="78">
        <f t="shared" si="32"/>
        <v>5</v>
      </c>
      <c r="AG29" s="79">
        <f t="shared" si="24"/>
        <v>37</v>
      </c>
    </row>
    <row r="30" spans="1:33" ht="15" customHeight="1" x14ac:dyDescent="0.2">
      <c r="A30" s="86">
        <f t="shared" si="19"/>
        <v>8</v>
      </c>
      <c r="B30" s="78">
        <f t="shared" si="33"/>
        <v>646</v>
      </c>
      <c r="C30" s="77">
        <f t="shared" si="34"/>
        <v>36.36</v>
      </c>
      <c r="D30" s="78">
        <f t="shared" si="35"/>
        <v>288</v>
      </c>
      <c r="E30" s="78">
        <f t="shared" si="36"/>
        <v>240</v>
      </c>
      <c r="F30" s="78">
        <f t="shared" si="37"/>
        <v>118</v>
      </c>
      <c r="G30" s="78">
        <f t="shared" si="38"/>
        <v>36</v>
      </c>
      <c r="H30" s="78">
        <f t="shared" si="1"/>
        <v>66</v>
      </c>
      <c r="I30" s="78">
        <f t="shared" si="39"/>
        <v>7</v>
      </c>
      <c r="J30" s="78">
        <f t="shared" si="40"/>
        <v>5</v>
      </c>
      <c r="K30" s="79">
        <f t="shared" si="20"/>
        <v>4</v>
      </c>
      <c r="L30" s="86">
        <f t="shared" si="21"/>
        <v>7</v>
      </c>
      <c r="M30" s="78">
        <f t="shared" si="41"/>
        <v>592</v>
      </c>
      <c r="N30" s="77">
        <f t="shared" si="42"/>
        <v>33.33</v>
      </c>
      <c r="O30" s="78">
        <f t="shared" si="43"/>
        <v>252</v>
      </c>
      <c r="P30" s="78">
        <f t="shared" si="44"/>
        <v>210</v>
      </c>
      <c r="Q30" s="78">
        <f t="shared" si="45"/>
        <v>130</v>
      </c>
      <c r="R30" s="78">
        <f t="shared" si="46"/>
        <v>33</v>
      </c>
      <c r="S30" s="78">
        <f t="shared" si="3"/>
        <v>66</v>
      </c>
      <c r="T30" s="78">
        <f t="shared" si="47"/>
        <v>7</v>
      </c>
      <c r="U30" s="78">
        <f t="shared" si="48"/>
        <v>5</v>
      </c>
      <c r="V30" s="79">
        <f t="shared" si="22"/>
        <v>19</v>
      </c>
      <c r="W30" s="86">
        <f t="shared" si="23"/>
        <v>6</v>
      </c>
      <c r="X30" s="78">
        <f t="shared" si="25"/>
        <v>533</v>
      </c>
      <c r="Y30" s="77">
        <f t="shared" si="26"/>
        <v>30</v>
      </c>
      <c r="Z30" s="78">
        <f t="shared" si="27"/>
        <v>216</v>
      </c>
      <c r="AA30" s="78">
        <f t="shared" si="28"/>
        <v>180</v>
      </c>
      <c r="AB30" s="78">
        <f t="shared" si="29"/>
        <v>137</v>
      </c>
      <c r="AC30" s="78">
        <f t="shared" si="30"/>
        <v>30</v>
      </c>
      <c r="AD30" s="78">
        <f t="shared" si="4"/>
        <v>66</v>
      </c>
      <c r="AE30" s="78">
        <f t="shared" si="31"/>
        <v>6</v>
      </c>
      <c r="AF30" s="78">
        <f t="shared" si="32"/>
        <v>5</v>
      </c>
      <c r="AG30" s="79">
        <f t="shared" si="24"/>
        <v>30</v>
      </c>
    </row>
    <row r="31" spans="1:33" ht="15" customHeight="1" x14ac:dyDescent="0.2">
      <c r="A31" s="86">
        <f t="shared" si="19"/>
        <v>7.5</v>
      </c>
      <c r="B31" s="78">
        <f t="shared" si="33"/>
        <v>605</v>
      </c>
      <c r="C31" s="77">
        <f t="shared" si="34"/>
        <v>34.090000000000003</v>
      </c>
      <c r="D31" s="78">
        <f t="shared" si="35"/>
        <v>270</v>
      </c>
      <c r="E31" s="78">
        <f t="shared" si="36"/>
        <v>225</v>
      </c>
      <c r="F31" s="78">
        <f t="shared" si="37"/>
        <v>110</v>
      </c>
      <c r="G31" s="78">
        <f t="shared" si="38"/>
        <v>34</v>
      </c>
      <c r="H31" s="78">
        <f t="shared" si="1"/>
        <v>0</v>
      </c>
      <c r="I31" s="78">
        <f t="shared" si="39"/>
        <v>7</v>
      </c>
      <c r="J31" s="78">
        <f t="shared" si="40"/>
        <v>5</v>
      </c>
      <c r="K31" s="79">
        <f t="shared" si="20"/>
        <v>64</v>
      </c>
      <c r="L31" s="86">
        <f t="shared" si="21"/>
        <v>6.5</v>
      </c>
      <c r="M31" s="78">
        <f t="shared" si="41"/>
        <v>550</v>
      </c>
      <c r="N31" s="77">
        <f t="shared" si="42"/>
        <v>30.95</v>
      </c>
      <c r="O31" s="78">
        <f t="shared" si="43"/>
        <v>234</v>
      </c>
      <c r="P31" s="78">
        <f t="shared" si="44"/>
        <v>195</v>
      </c>
      <c r="Q31" s="78">
        <f t="shared" si="45"/>
        <v>121</v>
      </c>
      <c r="R31" s="78">
        <f t="shared" si="46"/>
        <v>31</v>
      </c>
      <c r="S31" s="78">
        <f t="shared" si="3"/>
        <v>66</v>
      </c>
      <c r="T31" s="78">
        <f t="shared" si="47"/>
        <v>6</v>
      </c>
      <c r="U31" s="78">
        <f t="shared" si="48"/>
        <v>5</v>
      </c>
      <c r="V31" s="79">
        <f t="shared" si="22"/>
        <v>13</v>
      </c>
      <c r="W31" s="86">
        <f t="shared" si="23"/>
        <v>5.5</v>
      </c>
      <c r="X31" s="78">
        <f t="shared" si="25"/>
        <v>488</v>
      </c>
      <c r="Y31" s="77">
        <f t="shared" si="26"/>
        <v>27.5</v>
      </c>
      <c r="Z31" s="78">
        <f t="shared" si="27"/>
        <v>198</v>
      </c>
      <c r="AA31" s="78">
        <f t="shared" si="28"/>
        <v>165</v>
      </c>
      <c r="AB31" s="78">
        <f t="shared" si="29"/>
        <v>125</v>
      </c>
      <c r="AC31" s="78">
        <f t="shared" si="30"/>
        <v>28</v>
      </c>
      <c r="AD31" s="78">
        <f t="shared" si="4"/>
        <v>66</v>
      </c>
      <c r="AE31" s="78">
        <f t="shared" si="31"/>
        <v>6</v>
      </c>
      <c r="AF31" s="78">
        <f t="shared" si="32"/>
        <v>4</v>
      </c>
      <c r="AG31" s="79">
        <f t="shared" si="24"/>
        <v>21</v>
      </c>
    </row>
    <row r="32" spans="1:33" ht="15" customHeight="1" x14ac:dyDescent="0.2">
      <c r="A32" s="86">
        <f t="shared" si="19"/>
        <v>7</v>
      </c>
      <c r="B32" s="78">
        <f t="shared" si="33"/>
        <v>565</v>
      </c>
      <c r="C32" s="77">
        <f t="shared" si="34"/>
        <v>31.82</v>
      </c>
      <c r="D32" s="78">
        <f t="shared" si="35"/>
        <v>252</v>
      </c>
      <c r="E32" s="78">
        <f t="shared" si="36"/>
        <v>210</v>
      </c>
      <c r="F32" s="78">
        <f t="shared" si="37"/>
        <v>103</v>
      </c>
      <c r="G32" s="78">
        <f t="shared" si="38"/>
        <v>32</v>
      </c>
      <c r="H32" s="78">
        <f t="shared" si="1"/>
        <v>0</v>
      </c>
      <c r="I32" s="78">
        <f t="shared" si="39"/>
        <v>6</v>
      </c>
      <c r="J32" s="78">
        <f t="shared" si="40"/>
        <v>5</v>
      </c>
      <c r="K32" s="79">
        <f t="shared" si="20"/>
        <v>60</v>
      </c>
      <c r="L32" s="86">
        <f t="shared" si="21"/>
        <v>6</v>
      </c>
      <c r="M32" s="78">
        <f t="shared" si="41"/>
        <v>507</v>
      </c>
      <c r="N32" s="77">
        <f t="shared" si="42"/>
        <v>28.57</v>
      </c>
      <c r="O32" s="78">
        <f t="shared" si="43"/>
        <v>216</v>
      </c>
      <c r="P32" s="78">
        <f t="shared" si="44"/>
        <v>180</v>
      </c>
      <c r="Q32" s="78">
        <f t="shared" si="45"/>
        <v>111</v>
      </c>
      <c r="R32" s="78">
        <f t="shared" si="46"/>
        <v>29</v>
      </c>
      <c r="S32" s="78">
        <f t="shared" si="3"/>
        <v>66</v>
      </c>
      <c r="T32" s="78">
        <f t="shared" si="47"/>
        <v>6</v>
      </c>
      <c r="U32" s="78">
        <f t="shared" si="48"/>
        <v>4</v>
      </c>
      <c r="V32" s="79">
        <f t="shared" si="22"/>
        <v>6</v>
      </c>
      <c r="W32" s="86">
        <f t="shared" si="23"/>
        <v>5</v>
      </c>
      <c r="X32" s="78">
        <f t="shared" si="25"/>
        <v>444</v>
      </c>
      <c r="Y32" s="77">
        <f t="shared" si="26"/>
        <v>25</v>
      </c>
      <c r="Z32" s="78">
        <f t="shared" si="27"/>
        <v>180</v>
      </c>
      <c r="AA32" s="78">
        <f t="shared" si="28"/>
        <v>150</v>
      </c>
      <c r="AB32" s="78">
        <f t="shared" si="29"/>
        <v>114</v>
      </c>
      <c r="AC32" s="78">
        <f t="shared" si="30"/>
        <v>25</v>
      </c>
      <c r="AD32" s="78">
        <f t="shared" si="4"/>
        <v>66</v>
      </c>
      <c r="AE32" s="78">
        <f t="shared" si="31"/>
        <v>5</v>
      </c>
      <c r="AF32" s="78">
        <f t="shared" si="32"/>
        <v>4</v>
      </c>
      <c r="AG32" s="79">
        <f t="shared" si="24"/>
        <v>14</v>
      </c>
    </row>
    <row r="33" spans="1:33" ht="15" customHeight="1" x14ac:dyDescent="0.2">
      <c r="A33" s="86">
        <f t="shared" si="19"/>
        <v>6.5</v>
      </c>
      <c r="B33" s="78">
        <f t="shared" si="33"/>
        <v>525</v>
      </c>
      <c r="C33" s="77">
        <f t="shared" si="34"/>
        <v>29.55</v>
      </c>
      <c r="D33" s="78">
        <f t="shared" si="35"/>
        <v>234</v>
      </c>
      <c r="E33" s="78">
        <f t="shared" si="36"/>
        <v>195</v>
      </c>
      <c r="F33" s="78">
        <f t="shared" si="37"/>
        <v>96</v>
      </c>
      <c r="G33" s="78">
        <f t="shared" si="38"/>
        <v>30</v>
      </c>
      <c r="H33" s="78">
        <f t="shared" si="1"/>
        <v>0</v>
      </c>
      <c r="I33" s="78">
        <f t="shared" si="39"/>
        <v>6</v>
      </c>
      <c r="J33" s="78">
        <f t="shared" si="40"/>
        <v>4</v>
      </c>
      <c r="K33" s="79">
        <f t="shared" si="20"/>
        <v>56</v>
      </c>
      <c r="L33" s="86">
        <f t="shared" si="21"/>
        <v>5.5</v>
      </c>
      <c r="M33" s="78">
        <f t="shared" si="41"/>
        <v>465</v>
      </c>
      <c r="N33" s="77">
        <f t="shared" si="42"/>
        <v>26.19</v>
      </c>
      <c r="O33" s="78">
        <f t="shared" si="43"/>
        <v>198</v>
      </c>
      <c r="P33" s="78">
        <f t="shared" si="44"/>
        <v>165</v>
      </c>
      <c r="Q33" s="78">
        <f t="shared" si="45"/>
        <v>102</v>
      </c>
      <c r="R33" s="78">
        <f t="shared" si="46"/>
        <v>26</v>
      </c>
      <c r="S33" s="78">
        <f t="shared" si="3"/>
        <v>66</v>
      </c>
      <c r="T33" s="78">
        <f t="shared" si="47"/>
        <v>5</v>
      </c>
      <c r="U33" s="78">
        <f t="shared" si="48"/>
        <v>4</v>
      </c>
      <c r="V33" s="79">
        <f t="shared" si="22"/>
        <v>1</v>
      </c>
      <c r="W33" s="86">
        <f t="shared" si="23"/>
        <v>4.5</v>
      </c>
      <c r="X33" s="78">
        <f t="shared" si="25"/>
        <v>400</v>
      </c>
      <c r="Y33" s="77">
        <f t="shared" si="26"/>
        <v>22.5</v>
      </c>
      <c r="Z33" s="78">
        <f t="shared" si="27"/>
        <v>162</v>
      </c>
      <c r="AA33" s="78">
        <f t="shared" si="28"/>
        <v>135</v>
      </c>
      <c r="AB33" s="78">
        <f t="shared" si="29"/>
        <v>103</v>
      </c>
      <c r="AC33" s="78">
        <f t="shared" si="30"/>
        <v>23</v>
      </c>
      <c r="AD33" s="78">
        <f t="shared" si="4"/>
        <v>66</v>
      </c>
      <c r="AE33" s="78">
        <f t="shared" si="31"/>
        <v>5</v>
      </c>
      <c r="AF33" s="78">
        <f t="shared" si="32"/>
        <v>3</v>
      </c>
      <c r="AG33" s="79">
        <f t="shared" si="24"/>
        <v>6</v>
      </c>
    </row>
    <row r="34" spans="1:33" ht="15" customHeight="1" x14ac:dyDescent="0.2">
      <c r="A34" s="86">
        <f t="shared" si="19"/>
        <v>6</v>
      </c>
      <c r="B34" s="78">
        <f t="shared" si="33"/>
        <v>484</v>
      </c>
      <c r="C34" s="77">
        <f t="shared" si="34"/>
        <v>27.27</v>
      </c>
      <c r="D34" s="78">
        <f t="shared" si="35"/>
        <v>216</v>
      </c>
      <c r="E34" s="78">
        <f t="shared" si="36"/>
        <v>180</v>
      </c>
      <c r="F34" s="78">
        <f t="shared" si="37"/>
        <v>88</v>
      </c>
      <c r="G34" s="78">
        <f t="shared" si="38"/>
        <v>27</v>
      </c>
      <c r="H34" s="78">
        <f t="shared" si="1"/>
        <v>0</v>
      </c>
      <c r="I34" s="78">
        <f t="shared" si="39"/>
        <v>5</v>
      </c>
      <c r="J34" s="78">
        <f t="shared" si="40"/>
        <v>4</v>
      </c>
      <c r="K34" s="79">
        <f t="shared" si="20"/>
        <v>52</v>
      </c>
      <c r="L34" s="86">
        <f t="shared" si="21"/>
        <v>5</v>
      </c>
      <c r="M34" s="78">
        <f t="shared" si="41"/>
        <v>423</v>
      </c>
      <c r="N34" s="77">
        <f t="shared" si="42"/>
        <v>23.81</v>
      </c>
      <c r="O34" s="78">
        <f t="shared" si="43"/>
        <v>180</v>
      </c>
      <c r="P34" s="78">
        <f t="shared" si="44"/>
        <v>150</v>
      </c>
      <c r="Q34" s="78">
        <f t="shared" si="45"/>
        <v>93</v>
      </c>
      <c r="R34" s="78">
        <f t="shared" si="46"/>
        <v>24</v>
      </c>
      <c r="S34" s="78">
        <f t="shared" si="3"/>
        <v>0</v>
      </c>
      <c r="T34" s="78">
        <f t="shared" si="47"/>
        <v>5</v>
      </c>
      <c r="U34" s="78">
        <f t="shared" si="48"/>
        <v>4</v>
      </c>
      <c r="V34" s="79">
        <f t="shared" si="22"/>
        <v>60</v>
      </c>
      <c r="W34" s="86">
        <f t="shared" si="23"/>
        <v>4</v>
      </c>
      <c r="X34" s="78">
        <f t="shared" si="25"/>
        <v>355</v>
      </c>
      <c r="Y34" s="77">
        <f t="shared" si="26"/>
        <v>20</v>
      </c>
      <c r="Z34" s="78">
        <f t="shared" si="27"/>
        <v>144</v>
      </c>
      <c r="AA34" s="78">
        <f t="shared" si="28"/>
        <v>120</v>
      </c>
      <c r="AB34" s="78">
        <f t="shared" si="29"/>
        <v>91</v>
      </c>
      <c r="AC34" s="78">
        <f t="shared" si="30"/>
        <v>20</v>
      </c>
      <c r="AD34" s="78">
        <f t="shared" si="4"/>
        <v>0</v>
      </c>
      <c r="AE34" s="78">
        <f t="shared" si="31"/>
        <v>4</v>
      </c>
      <c r="AF34" s="78">
        <f t="shared" si="32"/>
        <v>3</v>
      </c>
      <c r="AG34" s="79">
        <f t="shared" si="24"/>
        <v>64</v>
      </c>
    </row>
    <row r="35" spans="1:33" ht="15" customHeight="1" x14ac:dyDescent="0.2">
      <c r="A35" s="86">
        <f t="shared" si="19"/>
        <v>5.5</v>
      </c>
      <c r="B35" s="78">
        <f t="shared" si="33"/>
        <v>444</v>
      </c>
      <c r="C35" s="77">
        <f t="shared" si="34"/>
        <v>25</v>
      </c>
      <c r="D35" s="78">
        <f t="shared" si="35"/>
        <v>198</v>
      </c>
      <c r="E35" s="78">
        <f t="shared" si="36"/>
        <v>165</v>
      </c>
      <c r="F35" s="78">
        <f t="shared" si="37"/>
        <v>81</v>
      </c>
      <c r="G35" s="78">
        <f t="shared" si="38"/>
        <v>25</v>
      </c>
      <c r="H35" s="78">
        <f t="shared" si="1"/>
        <v>0</v>
      </c>
      <c r="I35" s="78">
        <f t="shared" si="39"/>
        <v>5</v>
      </c>
      <c r="J35" s="78">
        <f t="shared" si="40"/>
        <v>4</v>
      </c>
      <c r="K35" s="79">
        <f t="shared" si="20"/>
        <v>47</v>
      </c>
      <c r="L35" s="86">
        <f t="shared" si="21"/>
        <v>4.5</v>
      </c>
      <c r="M35" s="78">
        <f t="shared" si="41"/>
        <v>381</v>
      </c>
      <c r="N35" s="77">
        <f t="shared" si="42"/>
        <v>21.43</v>
      </c>
      <c r="O35" s="78">
        <f t="shared" si="43"/>
        <v>162</v>
      </c>
      <c r="P35" s="78">
        <f t="shared" si="44"/>
        <v>135</v>
      </c>
      <c r="Q35" s="78">
        <f t="shared" si="45"/>
        <v>84</v>
      </c>
      <c r="R35" s="78">
        <f t="shared" si="46"/>
        <v>21</v>
      </c>
      <c r="S35" s="78">
        <f t="shared" si="3"/>
        <v>0</v>
      </c>
      <c r="T35" s="78">
        <f t="shared" si="47"/>
        <v>4</v>
      </c>
      <c r="U35" s="78">
        <f t="shared" si="48"/>
        <v>3</v>
      </c>
      <c r="V35" s="79">
        <f t="shared" si="22"/>
        <v>56</v>
      </c>
      <c r="W35" s="86">
        <f t="shared" si="23"/>
        <v>3.5</v>
      </c>
      <c r="X35" s="78">
        <f t="shared" si="25"/>
        <v>311</v>
      </c>
      <c r="Y35" s="77">
        <f t="shared" si="26"/>
        <v>17.5</v>
      </c>
      <c r="Z35" s="78">
        <f t="shared" si="27"/>
        <v>126</v>
      </c>
      <c r="AA35" s="78">
        <f t="shared" si="28"/>
        <v>105</v>
      </c>
      <c r="AB35" s="78">
        <f t="shared" si="29"/>
        <v>80</v>
      </c>
      <c r="AC35" s="78">
        <f t="shared" si="30"/>
        <v>18</v>
      </c>
      <c r="AD35" s="78">
        <f t="shared" si="4"/>
        <v>0</v>
      </c>
      <c r="AE35" s="78">
        <f t="shared" si="31"/>
        <v>4</v>
      </c>
      <c r="AF35" s="78">
        <f t="shared" si="32"/>
        <v>3</v>
      </c>
      <c r="AG35" s="79">
        <f t="shared" si="24"/>
        <v>55</v>
      </c>
    </row>
    <row r="36" spans="1:33" ht="15" customHeight="1" x14ac:dyDescent="0.2">
      <c r="A36" s="86">
        <f t="shared" si="19"/>
        <v>5</v>
      </c>
      <c r="B36" s="78">
        <f t="shared" si="33"/>
        <v>404</v>
      </c>
      <c r="C36" s="77">
        <f t="shared" si="34"/>
        <v>22.73</v>
      </c>
      <c r="D36" s="78">
        <f t="shared" si="35"/>
        <v>180</v>
      </c>
      <c r="E36" s="78">
        <f t="shared" si="36"/>
        <v>150</v>
      </c>
      <c r="F36" s="78">
        <f t="shared" si="37"/>
        <v>74</v>
      </c>
      <c r="G36" s="78">
        <f t="shared" si="38"/>
        <v>23</v>
      </c>
      <c r="H36" s="78">
        <f t="shared" si="1"/>
        <v>0</v>
      </c>
      <c r="I36" s="78">
        <f t="shared" si="39"/>
        <v>5</v>
      </c>
      <c r="J36" s="78">
        <f t="shared" si="40"/>
        <v>3</v>
      </c>
      <c r="K36" s="79">
        <f t="shared" si="20"/>
        <v>43</v>
      </c>
      <c r="L36" s="86">
        <f t="shared" si="21"/>
        <v>4</v>
      </c>
      <c r="M36" s="78">
        <f t="shared" si="41"/>
        <v>338</v>
      </c>
      <c r="N36" s="77">
        <f t="shared" si="42"/>
        <v>19.05</v>
      </c>
      <c r="O36" s="78">
        <f t="shared" si="43"/>
        <v>144</v>
      </c>
      <c r="P36" s="78">
        <f t="shared" si="44"/>
        <v>120</v>
      </c>
      <c r="Q36" s="78">
        <f t="shared" si="45"/>
        <v>74</v>
      </c>
      <c r="R36" s="78">
        <f t="shared" si="46"/>
        <v>19</v>
      </c>
      <c r="S36" s="78">
        <f t="shared" si="3"/>
        <v>0</v>
      </c>
      <c r="T36" s="78">
        <f t="shared" si="47"/>
        <v>4</v>
      </c>
      <c r="U36" s="78">
        <f t="shared" si="48"/>
        <v>3</v>
      </c>
      <c r="V36" s="79">
        <f t="shared" si="22"/>
        <v>48</v>
      </c>
      <c r="W36" s="86">
        <f t="shared" si="23"/>
        <v>3</v>
      </c>
      <c r="X36" s="78">
        <f t="shared" si="25"/>
        <v>266</v>
      </c>
      <c r="Y36" s="77">
        <f t="shared" si="26"/>
        <v>15</v>
      </c>
      <c r="Z36" s="78">
        <f t="shared" si="27"/>
        <v>108</v>
      </c>
      <c r="AA36" s="78">
        <f t="shared" si="28"/>
        <v>90</v>
      </c>
      <c r="AB36" s="78">
        <f t="shared" si="29"/>
        <v>68</v>
      </c>
      <c r="AC36" s="78">
        <f t="shared" si="30"/>
        <v>15</v>
      </c>
      <c r="AD36" s="78">
        <f t="shared" si="4"/>
        <v>0</v>
      </c>
      <c r="AE36" s="78">
        <f t="shared" si="31"/>
        <v>3</v>
      </c>
      <c r="AF36" s="78">
        <f t="shared" si="32"/>
        <v>2</v>
      </c>
      <c r="AG36" s="79">
        <f t="shared" si="24"/>
        <v>48</v>
      </c>
    </row>
    <row r="37" spans="1:33" ht="15" customHeight="1" x14ac:dyDescent="0.2">
      <c r="A37" s="86">
        <f t="shared" si="19"/>
        <v>4.5</v>
      </c>
      <c r="B37" s="78">
        <f t="shared" si="33"/>
        <v>363</v>
      </c>
      <c r="C37" s="77">
        <f t="shared" si="34"/>
        <v>20.45</v>
      </c>
      <c r="D37" s="78">
        <f t="shared" si="35"/>
        <v>162</v>
      </c>
      <c r="E37" s="78">
        <f t="shared" si="36"/>
        <v>135</v>
      </c>
      <c r="F37" s="78">
        <f t="shared" si="37"/>
        <v>66</v>
      </c>
      <c r="G37" s="78">
        <f t="shared" si="38"/>
        <v>20</v>
      </c>
      <c r="H37" s="78">
        <f t="shared" si="1"/>
        <v>0</v>
      </c>
      <c r="I37" s="78">
        <f t="shared" si="39"/>
        <v>4</v>
      </c>
      <c r="J37" s="78">
        <f t="shared" si="40"/>
        <v>3</v>
      </c>
      <c r="K37" s="79">
        <f t="shared" si="20"/>
        <v>39</v>
      </c>
      <c r="L37" s="86">
        <f t="shared" si="21"/>
        <v>3.5</v>
      </c>
      <c r="M37" s="78">
        <f t="shared" si="41"/>
        <v>296</v>
      </c>
      <c r="N37" s="77">
        <f t="shared" si="42"/>
        <v>16.670000000000002</v>
      </c>
      <c r="O37" s="78">
        <f t="shared" si="43"/>
        <v>126</v>
      </c>
      <c r="P37" s="78">
        <f t="shared" si="44"/>
        <v>105</v>
      </c>
      <c r="Q37" s="78">
        <f t="shared" si="45"/>
        <v>65</v>
      </c>
      <c r="R37" s="78">
        <f t="shared" si="46"/>
        <v>17</v>
      </c>
      <c r="S37" s="78">
        <f t="shared" si="3"/>
        <v>0</v>
      </c>
      <c r="T37" s="78">
        <f t="shared" si="47"/>
        <v>3</v>
      </c>
      <c r="U37" s="78">
        <f t="shared" si="48"/>
        <v>3</v>
      </c>
      <c r="V37" s="79">
        <f t="shared" si="22"/>
        <v>42</v>
      </c>
      <c r="W37" s="86">
        <f t="shared" si="23"/>
        <v>2.5</v>
      </c>
      <c r="X37" s="78">
        <f t="shared" si="25"/>
        <v>222</v>
      </c>
      <c r="Y37" s="77">
        <f t="shared" si="26"/>
        <v>12.5</v>
      </c>
      <c r="Z37" s="78">
        <f t="shared" si="27"/>
        <v>90</v>
      </c>
      <c r="AA37" s="78">
        <f t="shared" si="28"/>
        <v>75</v>
      </c>
      <c r="AB37" s="78">
        <f t="shared" si="29"/>
        <v>57</v>
      </c>
      <c r="AC37" s="78">
        <f t="shared" si="30"/>
        <v>13</v>
      </c>
      <c r="AD37" s="78">
        <f t="shared" si="4"/>
        <v>0</v>
      </c>
      <c r="AE37" s="78">
        <f t="shared" si="31"/>
        <v>3</v>
      </c>
      <c r="AF37" s="78">
        <f t="shared" si="32"/>
        <v>2</v>
      </c>
      <c r="AG37" s="79">
        <f t="shared" si="24"/>
        <v>39</v>
      </c>
    </row>
    <row r="38" spans="1:33" ht="15" customHeight="1" x14ac:dyDescent="0.2">
      <c r="A38" s="86">
        <f t="shared" si="19"/>
        <v>4</v>
      </c>
      <c r="B38" s="78">
        <f t="shared" si="33"/>
        <v>323</v>
      </c>
      <c r="C38" s="77">
        <f t="shared" si="34"/>
        <v>18.18</v>
      </c>
      <c r="D38" s="78">
        <f t="shared" si="35"/>
        <v>144</v>
      </c>
      <c r="E38" s="78">
        <f t="shared" si="36"/>
        <v>120</v>
      </c>
      <c r="F38" s="78">
        <f t="shared" si="37"/>
        <v>59</v>
      </c>
      <c r="G38" s="78">
        <f t="shared" si="38"/>
        <v>18</v>
      </c>
      <c r="H38" s="78">
        <f t="shared" si="1"/>
        <v>0</v>
      </c>
      <c r="I38" s="78">
        <f t="shared" si="39"/>
        <v>4</v>
      </c>
      <c r="J38" s="78">
        <f t="shared" si="40"/>
        <v>3</v>
      </c>
      <c r="K38" s="79">
        <f t="shared" si="20"/>
        <v>34</v>
      </c>
      <c r="L38" s="86">
        <f t="shared" si="21"/>
        <v>3</v>
      </c>
      <c r="M38" s="78">
        <f t="shared" si="41"/>
        <v>254</v>
      </c>
      <c r="N38" s="77">
        <f t="shared" si="42"/>
        <v>14.29</v>
      </c>
      <c r="O38" s="78">
        <f t="shared" si="43"/>
        <v>108</v>
      </c>
      <c r="P38" s="78">
        <f t="shared" si="44"/>
        <v>90</v>
      </c>
      <c r="Q38" s="78">
        <f t="shared" si="45"/>
        <v>56</v>
      </c>
      <c r="R38" s="78">
        <f t="shared" si="46"/>
        <v>14</v>
      </c>
      <c r="S38" s="78">
        <f t="shared" si="3"/>
        <v>0</v>
      </c>
      <c r="T38" s="78">
        <f t="shared" si="47"/>
        <v>3</v>
      </c>
      <c r="U38" s="78">
        <f t="shared" si="48"/>
        <v>2</v>
      </c>
      <c r="V38" s="79">
        <f t="shared" si="22"/>
        <v>37</v>
      </c>
      <c r="W38" s="86">
        <f t="shared" si="23"/>
        <v>2</v>
      </c>
      <c r="X38" s="78">
        <f t="shared" si="25"/>
        <v>178</v>
      </c>
      <c r="Y38" s="77">
        <f t="shared" si="26"/>
        <v>10</v>
      </c>
      <c r="Z38" s="78">
        <f t="shared" si="27"/>
        <v>72</v>
      </c>
      <c r="AA38" s="78">
        <f t="shared" si="28"/>
        <v>60</v>
      </c>
      <c r="AB38" s="78">
        <f t="shared" si="29"/>
        <v>46</v>
      </c>
      <c r="AC38" s="78">
        <f t="shared" si="30"/>
        <v>10</v>
      </c>
      <c r="AD38" s="78">
        <f t="shared" si="4"/>
        <v>0</v>
      </c>
      <c r="AE38" s="78">
        <f t="shared" si="31"/>
        <v>2</v>
      </c>
      <c r="AF38" s="78">
        <f t="shared" si="32"/>
        <v>2</v>
      </c>
      <c r="AG38" s="79">
        <f t="shared" si="24"/>
        <v>32</v>
      </c>
    </row>
    <row r="39" spans="1:33" ht="15" customHeight="1" x14ac:dyDescent="0.2">
      <c r="A39" s="86">
        <f t="shared" si="19"/>
        <v>3.5</v>
      </c>
      <c r="B39" s="78">
        <f t="shared" si="33"/>
        <v>283</v>
      </c>
      <c r="C39" s="77">
        <f t="shared" si="34"/>
        <v>15.91</v>
      </c>
      <c r="D39" s="78">
        <f t="shared" si="35"/>
        <v>126</v>
      </c>
      <c r="E39" s="78">
        <f t="shared" si="36"/>
        <v>105</v>
      </c>
      <c r="F39" s="78">
        <f t="shared" si="37"/>
        <v>52</v>
      </c>
      <c r="G39" s="78">
        <f t="shared" si="38"/>
        <v>16</v>
      </c>
      <c r="H39" s="78">
        <f t="shared" si="1"/>
        <v>0</v>
      </c>
      <c r="I39" s="78">
        <f t="shared" si="39"/>
        <v>3</v>
      </c>
      <c r="J39" s="78">
        <f t="shared" si="40"/>
        <v>2</v>
      </c>
      <c r="K39" s="79">
        <f t="shared" si="20"/>
        <v>31</v>
      </c>
      <c r="L39" s="86">
        <f t="shared" si="21"/>
        <v>2.5</v>
      </c>
      <c r="M39" s="78">
        <f t="shared" si="41"/>
        <v>211</v>
      </c>
      <c r="N39" s="77">
        <f t="shared" si="42"/>
        <v>11.9</v>
      </c>
      <c r="O39" s="78">
        <f t="shared" si="43"/>
        <v>90</v>
      </c>
      <c r="P39" s="78">
        <f t="shared" si="44"/>
        <v>75</v>
      </c>
      <c r="Q39" s="78">
        <f t="shared" si="45"/>
        <v>46</v>
      </c>
      <c r="R39" s="78">
        <f t="shared" si="46"/>
        <v>12</v>
      </c>
      <c r="S39" s="78">
        <f t="shared" si="3"/>
        <v>0</v>
      </c>
      <c r="T39" s="78">
        <f t="shared" si="47"/>
        <v>2</v>
      </c>
      <c r="U39" s="78">
        <f t="shared" si="48"/>
        <v>2</v>
      </c>
      <c r="V39" s="79">
        <f t="shared" si="22"/>
        <v>30</v>
      </c>
      <c r="W39" s="86">
        <f t="shared" si="23"/>
        <v>1.5</v>
      </c>
      <c r="X39" s="78">
        <f t="shared" si="25"/>
        <v>133</v>
      </c>
      <c r="Y39" s="77">
        <f t="shared" si="26"/>
        <v>7.5</v>
      </c>
      <c r="Z39" s="78">
        <f t="shared" si="27"/>
        <v>54</v>
      </c>
      <c r="AA39" s="78">
        <f t="shared" si="28"/>
        <v>45</v>
      </c>
      <c r="AB39" s="78">
        <f t="shared" si="29"/>
        <v>34</v>
      </c>
      <c r="AC39" s="78">
        <f t="shared" si="30"/>
        <v>8</v>
      </c>
      <c r="AD39" s="78">
        <f t="shared" si="4"/>
        <v>0</v>
      </c>
      <c r="AE39" s="78">
        <f t="shared" si="31"/>
        <v>2</v>
      </c>
      <c r="AF39" s="78">
        <f t="shared" si="32"/>
        <v>1</v>
      </c>
      <c r="AG39" s="79">
        <f t="shared" si="24"/>
        <v>23</v>
      </c>
    </row>
    <row r="40" spans="1:33" ht="15" customHeight="1" x14ac:dyDescent="0.2">
      <c r="A40" s="86">
        <f t="shared" si="19"/>
        <v>3</v>
      </c>
      <c r="B40" s="78">
        <f t="shared" si="33"/>
        <v>242</v>
      </c>
      <c r="C40" s="77">
        <f t="shared" si="34"/>
        <v>13.64</v>
      </c>
      <c r="D40" s="78">
        <f t="shared" si="35"/>
        <v>108</v>
      </c>
      <c r="E40" s="78">
        <f t="shared" si="36"/>
        <v>90</v>
      </c>
      <c r="F40" s="78">
        <f t="shared" si="37"/>
        <v>44</v>
      </c>
      <c r="G40" s="78">
        <f t="shared" si="38"/>
        <v>14</v>
      </c>
      <c r="H40" s="78">
        <f t="shared" si="1"/>
        <v>0</v>
      </c>
      <c r="I40" s="78">
        <f t="shared" si="39"/>
        <v>3</v>
      </c>
      <c r="J40" s="78">
        <f t="shared" si="40"/>
        <v>2</v>
      </c>
      <c r="K40" s="79">
        <f t="shared" si="20"/>
        <v>25</v>
      </c>
      <c r="L40" s="86">
        <f t="shared" si="21"/>
        <v>2</v>
      </c>
      <c r="M40" s="78">
        <f t="shared" si="41"/>
        <v>169</v>
      </c>
      <c r="N40" s="77">
        <f t="shared" si="42"/>
        <v>9.52</v>
      </c>
      <c r="O40" s="78">
        <f t="shared" si="43"/>
        <v>72</v>
      </c>
      <c r="P40" s="78">
        <f t="shared" si="44"/>
        <v>60</v>
      </c>
      <c r="Q40" s="78">
        <f t="shared" si="45"/>
        <v>37</v>
      </c>
      <c r="R40" s="78">
        <f t="shared" si="46"/>
        <v>10</v>
      </c>
      <c r="S40" s="78">
        <f t="shared" si="3"/>
        <v>0</v>
      </c>
      <c r="T40" s="78">
        <f t="shared" si="47"/>
        <v>2</v>
      </c>
      <c r="U40" s="78">
        <f t="shared" si="48"/>
        <v>1</v>
      </c>
      <c r="V40" s="79">
        <f t="shared" si="22"/>
        <v>24</v>
      </c>
      <c r="W40" s="86">
        <f t="shared" si="23"/>
        <v>1</v>
      </c>
      <c r="X40" s="78">
        <f t="shared" si="25"/>
        <v>89</v>
      </c>
      <c r="Y40" s="77">
        <f t="shared" si="26"/>
        <v>5</v>
      </c>
      <c r="Z40" s="78">
        <f t="shared" si="27"/>
        <v>36</v>
      </c>
      <c r="AA40" s="78">
        <f t="shared" si="28"/>
        <v>30</v>
      </c>
      <c r="AB40" s="78">
        <f t="shared" si="29"/>
        <v>23</v>
      </c>
      <c r="AC40" s="78">
        <f t="shared" si="30"/>
        <v>5</v>
      </c>
      <c r="AD40" s="78">
        <f t="shared" si="4"/>
        <v>0</v>
      </c>
      <c r="AE40" s="78">
        <f t="shared" si="31"/>
        <v>1</v>
      </c>
      <c r="AF40" s="78">
        <f t="shared" si="32"/>
        <v>1</v>
      </c>
      <c r="AG40" s="79">
        <f t="shared" si="24"/>
        <v>16</v>
      </c>
    </row>
    <row r="41" spans="1:33" ht="15" customHeight="1" x14ac:dyDescent="0.2">
      <c r="A41" s="86">
        <f t="shared" si="19"/>
        <v>2.5</v>
      </c>
      <c r="B41" s="78">
        <f t="shared" si="33"/>
        <v>202</v>
      </c>
      <c r="C41" s="77">
        <f t="shared" si="34"/>
        <v>11.36</v>
      </c>
      <c r="D41" s="78">
        <f t="shared" si="35"/>
        <v>90</v>
      </c>
      <c r="E41" s="78">
        <f t="shared" si="36"/>
        <v>75</v>
      </c>
      <c r="F41" s="78">
        <f t="shared" si="37"/>
        <v>37</v>
      </c>
      <c r="G41" s="78">
        <f t="shared" si="38"/>
        <v>11</v>
      </c>
      <c r="H41" s="78">
        <f t="shared" si="1"/>
        <v>0</v>
      </c>
      <c r="I41" s="78">
        <f t="shared" si="39"/>
        <v>2</v>
      </c>
      <c r="J41" s="78">
        <f t="shared" si="40"/>
        <v>2</v>
      </c>
      <c r="K41" s="79">
        <f t="shared" si="20"/>
        <v>22</v>
      </c>
      <c r="L41" s="86">
        <f t="shared" si="21"/>
        <v>1.5</v>
      </c>
      <c r="M41" s="78">
        <f t="shared" si="41"/>
        <v>127</v>
      </c>
      <c r="N41" s="77">
        <f t="shared" si="42"/>
        <v>7.14</v>
      </c>
      <c r="O41" s="78">
        <f t="shared" si="43"/>
        <v>54</v>
      </c>
      <c r="P41" s="78">
        <f t="shared" si="44"/>
        <v>45</v>
      </c>
      <c r="Q41" s="78">
        <f t="shared" si="45"/>
        <v>28</v>
      </c>
      <c r="R41" s="78">
        <f t="shared" si="46"/>
        <v>7</v>
      </c>
      <c r="S41" s="78">
        <f t="shared" si="3"/>
        <v>0</v>
      </c>
      <c r="T41" s="78">
        <f t="shared" si="47"/>
        <v>1</v>
      </c>
      <c r="U41" s="78">
        <f t="shared" si="48"/>
        <v>1</v>
      </c>
      <c r="V41" s="79">
        <f t="shared" si="22"/>
        <v>19</v>
      </c>
      <c r="W41" s="86">
        <f t="shared" si="23"/>
        <v>0.5</v>
      </c>
      <c r="X41" s="78">
        <f t="shared" si="25"/>
        <v>44</v>
      </c>
      <c r="Y41" s="77">
        <f t="shared" si="26"/>
        <v>2.5</v>
      </c>
      <c r="Z41" s="78">
        <f t="shared" si="27"/>
        <v>18</v>
      </c>
      <c r="AA41" s="78">
        <f t="shared" si="28"/>
        <v>15</v>
      </c>
      <c r="AB41" s="78">
        <f t="shared" si="29"/>
        <v>11</v>
      </c>
      <c r="AC41" s="78">
        <f t="shared" si="30"/>
        <v>3</v>
      </c>
      <c r="AD41" s="78">
        <f t="shared" si="4"/>
        <v>0</v>
      </c>
      <c r="AE41" s="78">
        <f t="shared" si="31"/>
        <v>1</v>
      </c>
      <c r="AF41" s="78">
        <f t="shared" si="32"/>
        <v>0</v>
      </c>
      <c r="AG41" s="79">
        <f t="shared" si="24"/>
        <v>7</v>
      </c>
    </row>
    <row r="42" spans="1:33" ht="15" customHeight="1" x14ac:dyDescent="0.2">
      <c r="A42" s="86">
        <f t="shared" si="19"/>
        <v>2</v>
      </c>
      <c r="B42" s="78">
        <f t="shared" si="33"/>
        <v>161</v>
      </c>
      <c r="C42" s="77">
        <f t="shared" si="34"/>
        <v>9.09</v>
      </c>
      <c r="D42" s="78">
        <f t="shared" si="35"/>
        <v>72</v>
      </c>
      <c r="E42" s="78">
        <f t="shared" si="36"/>
        <v>60</v>
      </c>
      <c r="F42" s="78">
        <f t="shared" si="37"/>
        <v>29</v>
      </c>
      <c r="G42" s="78">
        <f t="shared" si="38"/>
        <v>9</v>
      </c>
      <c r="H42" s="78">
        <f t="shared" si="1"/>
        <v>0</v>
      </c>
      <c r="I42" s="78">
        <f t="shared" si="39"/>
        <v>2</v>
      </c>
      <c r="J42" s="78">
        <f t="shared" si="40"/>
        <v>1</v>
      </c>
      <c r="K42" s="79">
        <f t="shared" si="20"/>
        <v>17</v>
      </c>
      <c r="L42" s="86">
        <f t="shared" si="21"/>
        <v>1</v>
      </c>
      <c r="M42" s="78">
        <f t="shared" si="41"/>
        <v>85</v>
      </c>
      <c r="N42" s="77">
        <f t="shared" si="42"/>
        <v>4.76</v>
      </c>
      <c r="O42" s="78">
        <f t="shared" si="43"/>
        <v>36</v>
      </c>
      <c r="P42" s="78">
        <f t="shared" si="44"/>
        <v>30</v>
      </c>
      <c r="Q42" s="78">
        <f t="shared" si="45"/>
        <v>19</v>
      </c>
      <c r="R42" s="78">
        <f t="shared" si="46"/>
        <v>5</v>
      </c>
      <c r="S42" s="78">
        <f t="shared" si="3"/>
        <v>0</v>
      </c>
      <c r="T42" s="78">
        <f t="shared" si="47"/>
        <v>1</v>
      </c>
      <c r="U42" s="78">
        <f t="shared" si="48"/>
        <v>1</v>
      </c>
      <c r="V42" s="79">
        <f t="shared" si="22"/>
        <v>12</v>
      </c>
      <c r="W42" s="96"/>
      <c r="X42" s="78"/>
      <c r="Y42" s="77"/>
      <c r="Z42" s="78"/>
      <c r="AA42" s="78"/>
      <c r="AB42" s="78"/>
      <c r="AC42" s="78"/>
      <c r="AD42" s="78"/>
      <c r="AE42" s="78"/>
      <c r="AF42" s="78"/>
      <c r="AG42" s="79"/>
    </row>
    <row r="43" spans="1:33" ht="15" customHeight="1" x14ac:dyDescent="0.2">
      <c r="A43" s="86">
        <f t="shared" si="19"/>
        <v>1.5</v>
      </c>
      <c r="B43" s="78">
        <f t="shared" si="33"/>
        <v>121</v>
      </c>
      <c r="C43" s="77">
        <f t="shared" si="34"/>
        <v>6.82</v>
      </c>
      <c r="D43" s="78">
        <f t="shared" si="35"/>
        <v>54</v>
      </c>
      <c r="E43" s="78">
        <f t="shared" si="36"/>
        <v>45</v>
      </c>
      <c r="F43" s="78">
        <f t="shared" si="37"/>
        <v>22</v>
      </c>
      <c r="G43" s="78">
        <f t="shared" si="38"/>
        <v>7</v>
      </c>
      <c r="H43" s="78">
        <f t="shared" si="1"/>
        <v>0</v>
      </c>
      <c r="I43" s="78">
        <f t="shared" si="39"/>
        <v>1</v>
      </c>
      <c r="J43" s="78">
        <f t="shared" si="40"/>
        <v>1</v>
      </c>
      <c r="K43" s="79">
        <f t="shared" si="20"/>
        <v>13</v>
      </c>
      <c r="L43" s="86">
        <f t="shared" si="21"/>
        <v>0.5</v>
      </c>
      <c r="M43" s="78">
        <f t="shared" si="41"/>
        <v>42</v>
      </c>
      <c r="N43" s="77">
        <f t="shared" si="42"/>
        <v>2.38</v>
      </c>
      <c r="O43" s="78">
        <f t="shared" si="43"/>
        <v>18</v>
      </c>
      <c r="P43" s="78">
        <f t="shared" si="44"/>
        <v>15</v>
      </c>
      <c r="Q43" s="78">
        <f t="shared" si="45"/>
        <v>9</v>
      </c>
      <c r="R43" s="78">
        <f t="shared" si="46"/>
        <v>2</v>
      </c>
      <c r="S43" s="78">
        <f t="shared" si="3"/>
        <v>0</v>
      </c>
      <c r="T43" s="78">
        <f t="shared" si="47"/>
        <v>0</v>
      </c>
      <c r="U43" s="78">
        <f t="shared" si="48"/>
        <v>0</v>
      </c>
      <c r="V43" s="79">
        <f t="shared" si="22"/>
        <v>7</v>
      </c>
      <c r="W43" s="96"/>
      <c r="X43" s="78"/>
      <c r="Y43" s="77"/>
      <c r="Z43" s="78"/>
      <c r="AA43" s="78"/>
      <c r="AB43" s="78"/>
      <c r="AC43" s="78"/>
      <c r="AD43" s="78"/>
      <c r="AE43" s="78"/>
      <c r="AF43" s="78"/>
      <c r="AG43" s="79"/>
    </row>
    <row r="44" spans="1:33" ht="15" customHeight="1" x14ac:dyDescent="0.2">
      <c r="A44" s="86">
        <f t="shared" si="19"/>
        <v>1</v>
      </c>
      <c r="B44" s="78">
        <f t="shared" si="33"/>
        <v>81</v>
      </c>
      <c r="C44" s="77">
        <f t="shared" si="34"/>
        <v>4.55</v>
      </c>
      <c r="D44" s="78">
        <f t="shared" si="35"/>
        <v>36</v>
      </c>
      <c r="E44" s="78">
        <f t="shared" si="36"/>
        <v>30</v>
      </c>
      <c r="F44" s="78">
        <f t="shared" si="37"/>
        <v>15</v>
      </c>
      <c r="G44" s="78">
        <f t="shared" si="38"/>
        <v>5</v>
      </c>
      <c r="H44" s="78">
        <f t="shared" si="1"/>
        <v>0</v>
      </c>
      <c r="I44" s="78">
        <f t="shared" si="39"/>
        <v>1</v>
      </c>
      <c r="J44" s="78">
        <f t="shared" si="40"/>
        <v>1</v>
      </c>
      <c r="K44" s="79">
        <f t="shared" si="20"/>
        <v>8</v>
      </c>
      <c r="L44" s="96"/>
      <c r="M44" s="78"/>
      <c r="N44" s="77"/>
      <c r="O44" s="78"/>
      <c r="P44" s="78"/>
      <c r="Q44" s="78"/>
      <c r="R44" s="78"/>
      <c r="S44" s="78"/>
      <c r="T44" s="78"/>
      <c r="U44" s="78"/>
      <c r="V44" s="78"/>
      <c r="W44" s="96"/>
      <c r="X44" s="78"/>
      <c r="Y44" s="77"/>
      <c r="Z44" s="78"/>
      <c r="AA44" s="78"/>
      <c r="AB44" s="78"/>
      <c r="AC44" s="78"/>
      <c r="AD44" s="78"/>
      <c r="AE44" s="78"/>
      <c r="AF44" s="78"/>
      <c r="AG44" s="78"/>
    </row>
    <row r="45" spans="1:33" ht="15" customHeight="1" x14ac:dyDescent="0.2">
      <c r="A45" s="86">
        <f t="shared" si="19"/>
        <v>0.5</v>
      </c>
      <c r="B45" s="78">
        <f t="shared" si="33"/>
        <v>40</v>
      </c>
      <c r="C45" s="77">
        <f t="shared" si="34"/>
        <v>2.27</v>
      </c>
      <c r="D45" s="78">
        <f t="shared" si="35"/>
        <v>18</v>
      </c>
      <c r="E45" s="78">
        <f t="shared" si="36"/>
        <v>15</v>
      </c>
      <c r="F45" s="78">
        <f t="shared" si="37"/>
        <v>7</v>
      </c>
      <c r="G45" s="78">
        <f t="shared" si="38"/>
        <v>2</v>
      </c>
      <c r="H45" s="78">
        <f t="shared" si="1"/>
        <v>0</v>
      </c>
      <c r="I45" s="78">
        <f t="shared" si="39"/>
        <v>0</v>
      </c>
      <c r="J45" s="78">
        <f t="shared" si="40"/>
        <v>0</v>
      </c>
      <c r="K45" s="79">
        <f t="shared" si="20"/>
        <v>5</v>
      </c>
      <c r="L45" s="96"/>
      <c r="M45" s="78"/>
      <c r="N45" s="77"/>
      <c r="O45" s="78"/>
      <c r="P45" s="78"/>
      <c r="Q45" s="78"/>
      <c r="R45" s="78"/>
      <c r="S45" s="78"/>
      <c r="T45" s="78"/>
      <c r="U45" s="78"/>
      <c r="V45" s="78"/>
      <c r="W45" s="96"/>
      <c r="X45" s="78"/>
      <c r="Y45" s="77"/>
      <c r="Z45" s="78"/>
      <c r="AA45" s="78"/>
      <c r="AB45" s="78"/>
      <c r="AC45" s="78"/>
      <c r="AD45" s="78"/>
      <c r="AE45" s="78"/>
      <c r="AF45" s="78"/>
      <c r="AG45" s="78"/>
    </row>
  </sheetData>
  <sheetProtection password="F7D3" sheet="1" objects="1" scenarios="1"/>
  <phoneticPr fontId="0" type="noConversion"/>
  <printOptions horizontalCentered="1" gridLines="1"/>
  <pageMargins left="0.78740157499999996" right="0.78740157499999996" top="0.984251969" bottom="0.984251969" header="0.4921259845" footer="0.4921259845"/>
  <pageSetup paperSize="9" scale="36" orientation="landscape" verticalDpi="300" r:id="rId1"/>
  <headerFooter alignWithMargins="0">
    <oddHeader>&amp;C&amp;"Arial,Fett"&amp;10&amp;A</oddHeader>
    <oddFooter>&amp;L&amp;"Arial,Standard"&amp;08&amp;F Version 12.05.2006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DAB5-60CE-4DB3-B0B2-055E15C032D9}">
  <sheetPr codeName="Tabelle7">
    <pageSetUpPr fitToPage="1"/>
  </sheetPr>
  <dimension ref="A1:AG45"/>
  <sheetViews>
    <sheetView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baseColWidth="10" defaultColWidth="13.33203125" defaultRowHeight="15" customHeight="1" x14ac:dyDescent="0.2"/>
  <cols>
    <col min="1" max="33" width="10.83203125" style="68" customWidth="1"/>
    <col min="34" max="16384" width="13.33203125" style="66"/>
  </cols>
  <sheetData>
    <row r="1" spans="1:33" ht="27.75" customHeight="1" x14ac:dyDescent="0.25">
      <c r="A1" s="63" t="s">
        <v>109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3" t="s">
        <v>110</v>
      </c>
      <c r="M1" s="64"/>
      <c r="N1" s="64"/>
      <c r="O1" s="64"/>
      <c r="P1" s="64"/>
      <c r="Q1" s="64"/>
      <c r="R1" s="64"/>
      <c r="S1" s="64"/>
      <c r="T1" s="64"/>
      <c r="U1" s="64"/>
      <c r="V1" s="65"/>
      <c r="W1" s="63" t="s">
        <v>111</v>
      </c>
      <c r="X1" s="64"/>
      <c r="Y1" s="64"/>
      <c r="Z1" s="64"/>
      <c r="AA1" s="64"/>
      <c r="AB1" s="64"/>
      <c r="AC1" s="64"/>
      <c r="AD1" s="64"/>
      <c r="AE1" s="64"/>
      <c r="AF1" s="64"/>
      <c r="AG1" s="65"/>
    </row>
    <row r="2" spans="1:33" ht="15" customHeight="1" x14ac:dyDescent="0.2">
      <c r="A2" s="86">
        <v>22</v>
      </c>
      <c r="B2" s="74">
        <f>'Varianten mit KV'!$B$2</f>
        <v>1776</v>
      </c>
      <c r="C2" s="77">
        <v>100</v>
      </c>
      <c r="D2" s="78">
        <v>792</v>
      </c>
      <c r="E2" s="78">
        <f t="shared" ref="E2:E45" si="0">D2*5/6</f>
        <v>660</v>
      </c>
      <c r="F2" s="109">
        <f>Matrix!F3</f>
        <v>324</v>
      </c>
      <c r="G2" s="78">
        <v>100</v>
      </c>
      <c r="H2" s="78">
        <v>0</v>
      </c>
      <c r="I2" s="78">
        <v>20</v>
      </c>
      <c r="J2" s="78">
        <v>15</v>
      </c>
      <c r="K2" s="79">
        <f t="shared" ref="K2:K45" si="1">F2-G2-H2-I2-J2</f>
        <v>189</v>
      </c>
      <c r="L2" s="86">
        <v>21</v>
      </c>
      <c r="M2" s="74">
        <f>$B$2</f>
        <v>1776</v>
      </c>
      <c r="N2" s="77">
        <v>100</v>
      </c>
      <c r="O2" s="78">
        <v>756</v>
      </c>
      <c r="P2" s="78">
        <f t="shared" ref="P2:P43" si="2">O2*5/6</f>
        <v>630</v>
      </c>
      <c r="Q2" s="109">
        <f>Matrix!Q3</f>
        <v>390</v>
      </c>
      <c r="R2" s="78">
        <v>100</v>
      </c>
      <c r="S2" s="78">
        <v>0</v>
      </c>
      <c r="T2" s="78">
        <v>20</v>
      </c>
      <c r="U2" s="78">
        <v>15</v>
      </c>
      <c r="V2" s="79">
        <f t="shared" ref="V2:V43" si="3">Q2-R2-S2-T2-U2</f>
        <v>255</v>
      </c>
      <c r="W2" s="86">
        <v>20</v>
      </c>
      <c r="X2" s="74">
        <f>$B$2</f>
        <v>1776</v>
      </c>
      <c r="Y2" s="77">
        <v>100</v>
      </c>
      <c r="Z2" s="78">
        <v>720</v>
      </c>
      <c r="AA2" s="78">
        <f t="shared" ref="AA2:AA41" si="4">Z2*5/6</f>
        <v>600</v>
      </c>
      <c r="AB2" s="109">
        <f>Matrix!AB3</f>
        <v>456</v>
      </c>
      <c r="AC2" s="78">
        <v>100</v>
      </c>
      <c r="AD2" s="78">
        <v>0</v>
      </c>
      <c r="AE2" s="78">
        <v>20</v>
      </c>
      <c r="AF2" s="78">
        <v>15</v>
      </c>
      <c r="AG2" s="79">
        <f t="shared" ref="AG2:AG41" si="5">AB2-AC2-AD2-AE2-AF2</f>
        <v>321</v>
      </c>
    </row>
    <row r="3" spans="1:33" ht="15" customHeight="1" x14ac:dyDescent="0.2">
      <c r="A3" s="86">
        <f t="shared" ref="A3:A45" si="6">A2-0.5</f>
        <v>21.5</v>
      </c>
      <c r="B3" s="78">
        <f t="shared" ref="B3:B45" si="7">B$2*C3/C$2</f>
        <v>1736</v>
      </c>
      <c r="C3" s="77">
        <f t="shared" ref="C3:C45" si="8">A3/A$2*100</f>
        <v>97.73</v>
      </c>
      <c r="D3" s="78">
        <f t="shared" ref="D3:D45" si="9">D$2*C3/100</f>
        <v>774</v>
      </c>
      <c r="E3" s="78">
        <f t="shared" si="0"/>
        <v>645</v>
      </c>
      <c r="F3" s="78">
        <f t="shared" ref="F3:F45" si="10">F$2*C3/100</f>
        <v>317</v>
      </c>
      <c r="G3" s="78">
        <f t="shared" ref="G3:G45" si="11">G$2*C3/100</f>
        <v>98</v>
      </c>
      <c r="H3" s="78">
        <v>0</v>
      </c>
      <c r="I3" s="78">
        <f t="shared" ref="I3:I45" si="12">I$2*C3/100</f>
        <v>20</v>
      </c>
      <c r="J3" s="78">
        <f t="shared" ref="J3:J45" si="13">J$2*C3/100</f>
        <v>15</v>
      </c>
      <c r="K3" s="79">
        <f t="shared" si="1"/>
        <v>184</v>
      </c>
      <c r="L3" s="86">
        <f t="shared" ref="L3:L43" si="14">L2-0.5</f>
        <v>20.5</v>
      </c>
      <c r="M3" s="78">
        <f t="shared" ref="M3:M43" si="15">M$2*N3/N$2</f>
        <v>1734</v>
      </c>
      <c r="N3" s="77">
        <f t="shared" ref="N3:N43" si="16">L3/L$2*100</f>
        <v>97.62</v>
      </c>
      <c r="O3" s="78">
        <f t="shared" ref="O3:O43" si="17">O$2*N3/100</f>
        <v>738</v>
      </c>
      <c r="P3" s="78">
        <f t="shared" si="2"/>
        <v>615</v>
      </c>
      <c r="Q3" s="78">
        <f t="shared" ref="Q3:Q43" si="18">Q$2*N3/100</f>
        <v>381</v>
      </c>
      <c r="R3" s="78">
        <f t="shared" ref="R3:R43" si="19">R$2*N3/100</f>
        <v>98</v>
      </c>
      <c r="S3" s="78">
        <v>0</v>
      </c>
      <c r="T3" s="78">
        <f t="shared" ref="T3:T43" si="20">T$2*N3/100</f>
        <v>20</v>
      </c>
      <c r="U3" s="78">
        <f t="shared" ref="U3:U43" si="21">U$2*N3/100</f>
        <v>15</v>
      </c>
      <c r="V3" s="79">
        <f t="shared" si="3"/>
        <v>248</v>
      </c>
      <c r="W3" s="86">
        <f t="shared" ref="W3:W41" si="22">W2-0.5</f>
        <v>19.5</v>
      </c>
      <c r="X3" s="78">
        <f t="shared" ref="X3:X41" si="23">X$2*Y3/Y$2</f>
        <v>1732</v>
      </c>
      <c r="Y3" s="77">
        <f t="shared" ref="Y3:Y41" si="24">W3/W$2*100</f>
        <v>97.5</v>
      </c>
      <c r="Z3" s="78">
        <f t="shared" ref="Z3:Z41" si="25">Z$2*Y3/100</f>
        <v>702</v>
      </c>
      <c r="AA3" s="78">
        <f t="shared" si="4"/>
        <v>585</v>
      </c>
      <c r="AB3" s="78">
        <f t="shared" ref="AB3:AB41" si="26">AB$2*Y3/100</f>
        <v>445</v>
      </c>
      <c r="AC3" s="78">
        <f t="shared" ref="AC3:AC41" si="27">AC$2*Y3/100</f>
        <v>98</v>
      </c>
      <c r="AD3" s="78">
        <v>0</v>
      </c>
      <c r="AE3" s="78">
        <f t="shared" ref="AE3:AE41" si="28">AE$2*Y3/100</f>
        <v>20</v>
      </c>
      <c r="AF3" s="78">
        <f t="shared" ref="AF3:AF41" si="29">AF$2*Y3/100</f>
        <v>15</v>
      </c>
      <c r="AG3" s="79">
        <f t="shared" si="5"/>
        <v>312</v>
      </c>
    </row>
    <row r="4" spans="1:33" ht="15" customHeight="1" x14ac:dyDescent="0.2">
      <c r="A4" s="86">
        <f t="shared" si="6"/>
        <v>21</v>
      </c>
      <c r="B4" s="78">
        <f t="shared" si="7"/>
        <v>1695</v>
      </c>
      <c r="C4" s="77">
        <f t="shared" si="8"/>
        <v>95.45</v>
      </c>
      <c r="D4" s="78">
        <f t="shared" si="9"/>
        <v>756</v>
      </c>
      <c r="E4" s="78">
        <f t="shared" si="0"/>
        <v>630</v>
      </c>
      <c r="F4" s="78">
        <f t="shared" si="10"/>
        <v>309</v>
      </c>
      <c r="G4" s="78">
        <f t="shared" si="11"/>
        <v>95</v>
      </c>
      <c r="H4" s="78">
        <v>0</v>
      </c>
      <c r="I4" s="78">
        <f t="shared" si="12"/>
        <v>19</v>
      </c>
      <c r="J4" s="78">
        <f t="shared" si="13"/>
        <v>14</v>
      </c>
      <c r="K4" s="79">
        <f t="shared" si="1"/>
        <v>181</v>
      </c>
      <c r="L4" s="86">
        <f t="shared" si="14"/>
        <v>20</v>
      </c>
      <c r="M4" s="78">
        <f t="shared" si="15"/>
        <v>1691</v>
      </c>
      <c r="N4" s="77">
        <f t="shared" si="16"/>
        <v>95.24</v>
      </c>
      <c r="O4" s="78">
        <f t="shared" si="17"/>
        <v>720</v>
      </c>
      <c r="P4" s="78">
        <f t="shared" si="2"/>
        <v>600</v>
      </c>
      <c r="Q4" s="78">
        <f t="shared" si="18"/>
        <v>371</v>
      </c>
      <c r="R4" s="78">
        <f t="shared" si="19"/>
        <v>95</v>
      </c>
      <c r="S4" s="78">
        <v>0</v>
      </c>
      <c r="T4" s="78">
        <f t="shared" si="20"/>
        <v>19</v>
      </c>
      <c r="U4" s="78">
        <f t="shared" si="21"/>
        <v>14</v>
      </c>
      <c r="V4" s="79">
        <f t="shared" si="3"/>
        <v>243</v>
      </c>
      <c r="W4" s="86">
        <f t="shared" si="22"/>
        <v>19</v>
      </c>
      <c r="X4" s="78">
        <f t="shared" si="23"/>
        <v>1687</v>
      </c>
      <c r="Y4" s="77">
        <f t="shared" si="24"/>
        <v>95</v>
      </c>
      <c r="Z4" s="78">
        <f t="shared" si="25"/>
        <v>684</v>
      </c>
      <c r="AA4" s="78">
        <f t="shared" si="4"/>
        <v>570</v>
      </c>
      <c r="AB4" s="78">
        <f t="shared" si="26"/>
        <v>433</v>
      </c>
      <c r="AC4" s="78">
        <f t="shared" si="27"/>
        <v>95</v>
      </c>
      <c r="AD4" s="78">
        <v>0</v>
      </c>
      <c r="AE4" s="78">
        <f t="shared" si="28"/>
        <v>19</v>
      </c>
      <c r="AF4" s="78">
        <f t="shared" si="29"/>
        <v>14</v>
      </c>
      <c r="AG4" s="79">
        <f t="shared" si="5"/>
        <v>305</v>
      </c>
    </row>
    <row r="5" spans="1:33" ht="15" customHeight="1" x14ac:dyDescent="0.2">
      <c r="A5" s="86">
        <f t="shared" si="6"/>
        <v>20.5</v>
      </c>
      <c r="B5" s="78">
        <f t="shared" si="7"/>
        <v>1655</v>
      </c>
      <c r="C5" s="77">
        <f t="shared" si="8"/>
        <v>93.18</v>
      </c>
      <c r="D5" s="78">
        <f t="shared" si="9"/>
        <v>738</v>
      </c>
      <c r="E5" s="78">
        <f t="shared" si="0"/>
        <v>615</v>
      </c>
      <c r="F5" s="78">
        <f t="shared" si="10"/>
        <v>302</v>
      </c>
      <c r="G5" s="78">
        <f t="shared" si="11"/>
        <v>93</v>
      </c>
      <c r="H5" s="78">
        <v>0</v>
      </c>
      <c r="I5" s="78">
        <f t="shared" si="12"/>
        <v>19</v>
      </c>
      <c r="J5" s="78">
        <f t="shared" si="13"/>
        <v>14</v>
      </c>
      <c r="K5" s="79">
        <f t="shared" si="1"/>
        <v>176</v>
      </c>
      <c r="L5" s="86">
        <f t="shared" si="14"/>
        <v>19.5</v>
      </c>
      <c r="M5" s="78">
        <f t="shared" si="15"/>
        <v>1649</v>
      </c>
      <c r="N5" s="77">
        <f t="shared" si="16"/>
        <v>92.86</v>
      </c>
      <c r="O5" s="78">
        <f t="shared" si="17"/>
        <v>702</v>
      </c>
      <c r="P5" s="78">
        <f t="shared" si="2"/>
        <v>585</v>
      </c>
      <c r="Q5" s="78">
        <f t="shared" si="18"/>
        <v>362</v>
      </c>
      <c r="R5" s="78">
        <f t="shared" si="19"/>
        <v>93</v>
      </c>
      <c r="S5" s="78">
        <v>0</v>
      </c>
      <c r="T5" s="78">
        <f t="shared" si="20"/>
        <v>19</v>
      </c>
      <c r="U5" s="78">
        <f t="shared" si="21"/>
        <v>14</v>
      </c>
      <c r="V5" s="79">
        <f t="shared" si="3"/>
        <v>236</v>
      </c>
      <c r="W5" s="86">
        <f t="shared" si="22"/>
        <v>18.5</v>
      </c>
      <c r="X5" s="78">
        <f t="shared" si="23"/>
        <v>1643</v>
      </c>
      <c r="Y5" s="77">
        <f t="shared" si="24"/>
        <v>92.5</v>
      </c>
      <c r="Z5" s="78">
        <f t="shared" si="25"/>
        <v>666</v>
      </c>
      <c r="AA5" s="78">
        <f t="shared" si="4"/>
        <v>555</v>
      </c>
      <c r="AB5" s="78">
        <f t="shared" si="26"/>
        <v>422</v>
      </c>
      <c r="AC5" s="78">
        <f t="shared" si="27"/>
        <v>93</v>
      </c>
      <c r="AD5" s="78">
        <v>0</v>
      </c>
      <c r="AE5" s="78">
        <f t="shared" si="28"/>
        <v>19</v>
      </c>
      <c r="AF5" s="78">
        <f t="shared" si="29"/>
        <v>14</v>
      </c>
      <c r="AG5" s="79">
        <f t="shared" si="5"/>
        <v>296</v>
      </c>
    </row>
    <row r="6" spans="1:33" ht="15" customHeight="1" x14ac:dyDescent="0.2">
      <c r="A6" s="86">
        <f t="shared" si="6"/>
        <v>20</v>
      </c>
      <c r="B6" s="78">
        <f t="shared" si="7"/>
        <v>1615</v>
      </c>
      <c r="C6" s="77">
        <f t="shared" si="8"/>
        <v>90.91</v>
      </c>
      <c r="D6" s="78">
        <f t="shared" si="9"/>
        <v>720</v>
      </c>
      <c r="E6" s="78">
        <f t="shared" si="0"/>
        <v>600</v>
      </c>
      <c r="F6" s="78">
        <f t="shared" si="10"/>
        <v>295</v>
      </c>
      <c r="G6" s="78">
        <f t="shared" si="11"/>
        <v>91</v>
      </c>
      <c r="H6" s="78">
        <v>0</v>
      </c>
      <c r="I6" s="78">
        <f t="shared" si="12"/>
        <v>18</v>
      </c>
      <c r="J6" s="78">
        <f t="shared" si="13"/>
        <v>14</v>
      </c>
      <c r="K6" s="79">
        <f t="shared" si="1"/>
        <v>172</v>
      </c>
      <c r="L6" s="86">
        <f t="shared" si="14"/>
        <v>19</v>
      </c>
      <c r="M6" s="78">
        <f t="shared" si="15"/>
        <v>1607</v>
      </c>
      <c r="N6" s="77">
        <f t="shared" si="16"/>
        <v>90.48</v>
      </c>
      <c r="O6" s="78">
        <f t="shared" si="17"/>
        <v>684</v>
      </c>
      <c r="P6" s="78">
        <f t="shared" si="2"/>
        <v>570</v>
      </c>
      <c r="Q6" s="78">
        <f t="shared" si="18"/>
        <v>353</v>
      </c>
      <c r="R6" s="78">
        <f t="shared" si="19"/>
        <v>90</v>
      </c>
      <c r="S6" s="78">
        <v>0</v>
      </c>
      <c r="T6" s="78">
        <f t="shared" si="20"/>
        <v>18</v>
      </c>
      <c r="U6" s="78">
        <f t="shared" si="21"/>
        <v>14</v>
      </c>
      <c r="V6" s="79">
        <f t="shared" si="3"/>
        <v>231</v>
      </c>
      <c r="W6" s="86">
        <f t="shared" si="22"/>
        <v>18</v>
      </c>
      <c r="X6" s="78">
        <f t="shared" si="23"/>
        <v>1598</v>
      </c>
      <c r="Y6" s="77">
        <f t="shared" si="24"/>
        <v>90</v>
      </c>
      <c r="Z6" s="78">
        <f t="shared" si="25"/>
        <v>648</v>
      </c>
      <c r="AA6" s="78">
        <f t="shared" si="4"/>
        <v>540</v>
      </c>
      <c r="AB6" s="78">
        <f t="shared" si="26"/>
        <v>410</v>
      </c>
      <c r="AC6" s="78">
        <f t="shared" si="27"/>
        <v>90</v>
      </c>
      <c r="AD6" s="78">
        <v>0</v>
      </c>
      <c r="AE6" s="78">
        <f t="shared" si="28"/>
        <v>18</v>
      </c>
      <c r="AF6" s="78">
        <f t="shared" si="29"/>
        <v>14</v>
      </c>
      <c r="AG6" s="79">
        <f t="shared" si="5"/>
        <v>288</v>
      </c>
    </row>
    <row r="7" spans="1:33" ht="15" customHeight="1" x14ac:dyDescent="0.2">
      <c r="A7" s="86">
        <f t="shared" si="6"/>
        <v>19.5</v>
      </c>
      <c r="B7" s="78">
        <f t="shared" si="7"/>
        <v>1574</v>
      </c>
      <c r="C7" s="77">
        <f t="shared" si="8"/>
        <v>88.64</v>
      </c>
      <c r="D7" s="78">
        <f t="shared" si="9"/>
        <v>702</v>
      </c>
      <c r="E7" s="78">
        <f t="shared" si="0"/>
        <v>585</v>
      </c>
      <c r="F7" s="78">
        <f t="shared" si="10"/>
        <v>287</v>
      </c>
      <c r="G7" s="78">
        <f t="shared" si="11"/>
        <v>89</v>
      </c>
      <c r="H7" s="78">
        <v>0</v>
      </c>
      <c r="I7" s="78">
        <f t="shared" si="12"/>
        <v>18</v>
      </c>
      <c r="J7" s="78">
        <f t="shared" si="13"/>
        <v>13</v>
      </c>
      <c r="K7" s="79">
        <f t="shared" si="1"/>
        <v>167</v>
      </c>
      <c r="L7" s="86">
        <f t="shared" si="14"/>
        <v>18.5</v>
      </c>
      <c r="M7" s="78">
        <f t="shared" si="15"/>
        <v>1565</v>
      </c>
      <c r="N7" s="77">
        <f t="shared" si="16"/>
        <v>88.1</v>
      </c>
      <c r="O7" s="78">
        <f t="shared" si="17"/>
        <v>666</v>
      </c>
      <c r="P7" s="78">
        <f t="shared" si="2"/>
        <v>555</v>
      </c>
      <c r="Q7" s="78">
        <f t="shared" si="18"/>
        <v>344</v>
      </c>
      <c r="R7" s="78">
        <f t="shared" si="19"/>
        <v>88</v>
      </c>
      <c r="S7" s="78">
        <v>0</v>
      </c>
      <c r="T7" s="78">
        <f t="shared" si="20"/>
        <v>18</v>
      </c>
      <c r="U7" s="78">
        <f t="shared" si="21"/>
        <v>13</v>
      </c>
      <c r="V7" s="79">
        <f t="shared" si="3"/>
        <v>225</v>
      </c>
      <c r="W7" s="86">
        <f t="shared" si="22"/>
        <v>17.5</v>
      </c>
      <c r="X7" s="78">
        <f t="shared" si="23"/>
        <v>1554</v>
      </c>
      <c r="Y7" s="77">
        <f t="shared" si="24"/>
        <v>87.5</v>
      </c>
      <c r="Z7" s="78">
        <f t="shared" si="25"/>
        <v>630</v>
      </c>
      <c r="AA7" s="78">
        <f t="shared" si="4"/>
        <v>525</v>
      </c>
      <c r="AB7" s="78">
        <f t="shared" si="26"/>
        <v>399</v>
      </c>
      <c r="AC7" s="78">
        <f t="shared" si="27"/>
        <v>88</v>
      </c>
      <c r="AD7" s="78">
        <v>0</v>
      </c>
      <c r="AE7" s="78">
        <f t="shared" si="28"/>
        <v>18</v>
      </c>
      <c r="AF7" s="78">
        <f t="shared" si="29"/>
        <v>13</v>
      </c>
      <c r="AG7" s="79">
        <f t="shared" si="5"/>
        <v>280</v>
      </c>
    </row>
    <row r="8" spans="1:33" ht="15" customHeight="1" x14ac:dyDescent="0.2">
      <c r="A8" s="86">
        <f t="shared" si="6"/>
        <v>19</v>
      </c>
      <c r="B8" s="78">
        <f t="shared" si="7"/>
        <v>1534</v>
      </c>
      <c r="C8" s="77">
        <f t="shared" si="8"/>
        <v>86.36</v>
      </c>
      <c r="D8" s="78">
        <f t="shared" si="9"/>
        <v>684</v>
      </c>
      <c r="E8" s="78">
        <f t="shared" si="0"/>
        <v>570</v>
      </c>
      <c r="F8" s="78">
        <f t="shared" si="10"/>
        <v>280</v>
      </c>
      <c r="G8" s="78">
        <f t="shared" si="11"/>
        <v>86</v>
      </c>
      <c r="H8" s="78">
        <v>0</v>
      </c>
      <c r="I8" s="78">
        <f t="shared" si="12"/>
        <v>17</v>
      </c>
      <c r="J8" s="78">
        <f t="shared" si="13"/>
        <v>13</v>
      </c>
      <c r="K8" s="79">
        <f t="shared" si="1"/>
        <v>164</v>
      </c>
      <c r="L8" s="86">
        <f t="shared" si="14"/>
        <v>18</v>
      </c>
      <c r="M8" s="78">
        <f t="shared" si="15"/>
        <v>1522</v>
      </c>
      <c r="N8" s="77">
        <f t="shared" si="16"/>
        <v>85.71</v>
      </c>
      <c r="O8" s="78">
        <f t="shared" si="17"/>
        <v>648</v>
      </c>
      <c r="P8" s="78">
        <f t="shared" si="2"/>
        <v>540</v>
      </c>
      <c r="Q8" s="78">
        <f t="shared" si="18"/>
        <v>334</v>
      </c>
      <c r="R8" s="78">
        <f t="shared" si="19"/>
        <v>86</v>
      </c>
      <c r="S8" s="78">
        <v>0</v>
      </c>
      <c r="T8" s="78">
        <f t="shared" si="20"/>
        <v>17</v>
      </c>
      <c r="U8" s="78">
        <f t="shared" si="21"/>
        <v>13</v>
      </c>
      <c r="V8" s="79">
        <f t="shared" si="3"/>
        <v>218</v>
      </c>
      <c r="W8" s="86">
        <f t="shared" si="22"/>
        <v>17</v>
      </c>
      <c r="X8" s="78">
        <f t="shared" si="23"/>
        <v>1510</v>
      </c>
      <c r="Y8" s="77">
        <f t="shared" si="24"/>
        <v>85</v>
      </c>
      <c r="Z8" s="78">
        <f t="shared" si="25"/>
        <v>612</v>
      </c>
      <c r="AA8" s="78">
        <f t="shared" si="4"/>
        <v>510</v>
      </c>
      <c r="AB8" s="78">
        <f t="shared" si="26"/>
        <v>388</v>
      </c>
      <c r="AC8" s="78">
        <f t="shared" si="27"/>
        <v>85</v>
      </c>
      <c r="AD8" s="78">
        <v>0</v>
      </c>
      <c r="AE8" s="78">
        <f t="shared" si="28"/>
        <v>17</v>
      </c>
      <c r="AF8" s="78">
        <f t="shared" si="29"/>
        <v>13</v>
      </c>
      <c r="AG8" s="79">
        <f t="shared" si="5"/>
        <v>273</v>
      </c>
    </row>
    <row r="9" spans="1:33" ht="15" customHeight="1" x14ac:dyDescent="0.2">
      <c r="A9" s="86">
        <f t="shared" si="6"/>
        <v>18.5</v>
      </c>
      <c r="B9" s="78">
        <f t="shared" si="7"/>
        <v>1493</v>
      </c>
      <c r="C9" s="77">
        <f t="shared" si="8"/>
        <v>84.09</v>
      </c>
      <c r="D9" s="78">
        <f t="shared" si="9"/>
        <v>666</v>
      </c>
      <c r="E9" s="78">
        <f t="shared" si="0"/>
        <v>555</v>
      </c>
      <c r="F9" s="78">
        <f t="shared" si="10"/>
        <v>272</v>
      </c>
      <c r="G9" s="78">
        <f t="shared" si="11"/>
        <v>84</v>
      </c>
      <c r="H9" s="78">
        <v>0</v>
      </c>
      <c r="I9" s="78">
        <f t="shared" si="12"/>
        <v>17</v>
      </c>
      <c r="J9" s="78">
        <f t="shared" si="13"/>
        <v>13</v>
      </c>
      <c r="K9" s="79">
        <f t="shared" si="1"/>
        <v>158</v>
      </c>
      <c r="L9" s="86">
        <f t="shared" si="14"/>
        <v>17.5</v>
      </c>
      <c r="M9" s="78">
        <f t="shared" si="15"/>
        <v>1480</v>
      </c>
      <c r="N9" s="77">
        <f t="shared" si="16"/>
        <v>83.33</v>
      </c>
      <c r="O9" s="78">
        <f t="shared" si="17"/>
        <v>630</v>
      </c>
      <c r="P9" s="78">
        <f t="shared" si="2"/>
        <v>525</v>
      </c>
      <c r="Q9" s="78">
        <f t="shared" si="18"/>
        <v>325</v>
      </c>
      <c r="R9" s="78">
        <f t="shared" si="19"/>
        <v>83</v>
      </c>
      <c r="S9" s="78">
        <v>0</v>
      </c>
      <c r="T9" s="78">
        <f t="shared" si="20"/>
        <v>17</v>
      </c>
      <c r="U9" s="78">
        <f t="shared" si="21"/>
        <v>12</v>
      </c>
      <c r="V9" s="79">
        <f t="shared" si="3"/>
        <v>213</v>
      </c>
      <c r="W9" s="86">
        <f t="shared" si="22"/>
        <v>16.5</v>
      </c>
      <c r="X9" s="78">
        <f t="shared" si="23"/>
        <v>1465</v>
      </c>
      <c r="Y9" s="77">
        <f t="shared" si="24"/>
        <v>82.5</v>
      </c>
      <c r="Z9" s="78">
        <f t="shared" si="25"/>
        <v>594</v>
      </c>
      <c r="AA9" s="78">
        <f t="shared" si="4"/>
        <v>495</v>
      </c>
      <c r="AB9" s="78">
        <f t="shared" si="26"/>
        <v>376</v>
      </c>
      <c r="AC9" s="78">
        <f t="shared" si="27"/>
        <v>83</v>
      </c>
      <c r="AD9" s="78">
        <v>0</v>
      </c>
      <c r="AE9" s="78">
        <f t="shared" si="28"/>
        <v>17</v>
      </c>
      <c r="AF9" s="78">
        <f t="shared" si="29"/>
        <v>12</v>
      </c>
      <c r="AG9" s="79">
        <f t="shared" si="5"/>
        <v>264</v>
      </c>
    </row>
    <row r="10" spans="1:33" ht="15" customHeight="1" x14ac:dyDescent="0.2">
      <c r="A10" s="86">
        <f t="shared" si="6"/>
        <v>18</v>
      </c>
      <c r="B10" s="78">
        <f t="shared" si="7"/>
        <v>1453</v>
      </c>
      <c r="C10" s="77">
        <f t="shared" si="8"/>
        <v>81.819999999999993</v>
      </c>
      <c r="D10" s="78">
        <f t="shared" si="9"/>
        <v>648</v>
      </c>
      <c r="E10" s="78">
        <f t="shared" si="0"/>
        <v>540</v>
      </c>
      <c r="F10" s="78">
        <f t="shared" si="10"/>
        <v>265</v>
      </c>
      <c r="G10" s="78">
        <f t="shared" si="11"/>
        <v>82</v>
      </c>
      <c r="H10" s="78">
        <v>0</v>
      </c>
      <c r="I10" s="78">
        <f t="shared" si="12"/>
        <v>16</v>
      </c>
      <c r="J10" s="78">
        <f t="shared" si="13"/>
        <v>12</v>
      </c>
      <c r="K10" s="79">
        <f t="shared" si="1"/>
        <v>155</v>
      </c>
      <c r="L10" s="86">
        <f t="shared" si="14"/>
        <v>17</v>
      </c>
      <c r="M10" s="78">
        <f t="shared" si="15"/>
        <v>1438</v>
      </c>
      <c r="N10" s="77">
        <f t="shared" si="16"/>
        <v>80.95</v>
      </c>
      <c r="O10" s="78">
        <f t="shared" si="17"/>
        <v>612</v>
      </c>
      <c r="P10" s="78">
        <f t="shared" si="2"/>
        <v>510</v>
      </c>
      <c r="Q10" s="78">
        <f t="shared" si="18"/>
        <v>316</v>
      </c>
      <c r="R10" s="78">
        <f t="shared" si="19"/>
        <v>81</v>
      </c>
      <c r="S10" s="78">
        <v>0</v>
      </c>
      <c r="T10" s="78">
        <f t="shared" si="20"/>
        <v>16</v>
      </c>
      <c r="U10" s="78">
        <f t="shared" si="21"/>
        <v>12</v>
      </c>
      <c r="V10" s="79">
        <f t="shared" si="3"/>
        <v>207</v>
      </c>
      <c r="W10" s="86">
        <f t="shared" si="22"/>
        <v>16</v>
      </c>
      <c r="X10" s="78">
        <f t="shared" si="23"/>
        <v>1421</v>
      </c>
      <c r="Y10" s="77">
        <f t="shared" si="24"/>
        <v>80</v>
      </c>
      <c r="Z10" s="78">
        <f t="shared" si="25"/>
        <v>576</v>
      </c>
      <c r="AA10" s="78">
        <f t="shared" si="4"/>
        <v>480</v>
      </c>
      <c r="AB10" s="78">
        <f t="shared" si="26"/>
        <v>365</v>
      </c>
      <c r="AC10" s="78">
        <f t="shared" si="27"/>
        <v>80</v>
      </c>
      <c r="AD10" s="78">
        <v>0</v>
      </c>
      <c r="AE10" s="78">
        <f t="shared" si="28"/>
        <v>16</v>
      </c>
      <c r="AF10" s="78">
        <f t="shared" si="29"/>
        <v>12</v>
      </c>
      <c r="AG10" s="79">
        <f t="shared" si="5"/>
        <v>257</v>
      </c>
    </row>
    <row r="11" spans="1:33" ht="15" customHeight="1" x14ac:dyDescent="0.2">
      <c r="A11" s="86">
        <f t="shared" si="6"/>
        <v>17.5</v>
      </c>
      <c r="B11" s="78">
        <f t="shared" si="7"/>
        <v>1413</v>
      </c>
      <c r="C11" s="77">
        <f t="shared" si="8"/>
        <v>79.55</v>
      </c>
      <c r="D11" s="78">
        <f t="shared" si="9"/>
        <v>630</v>
      </c>
      <c r="E11" s="78">
        <f t="shared" si="0"/>
        <v>525</v>
      </c>
      <c r="F11" s="78">
        <f t="shared" si="10"/>
        <v>258</v>
      </c>
      <c r="G11" s="78">
        <f t="shared" si="11"/>
        <v>80</v>
      </c>
      <c r="H11" s="78">
        <v>0</v>
      </c>
      <c r="I11" s="78">
        <f t="shared" si="12"/>
        <v>16</v>
      </c>
      <c r="J11" s="78">
        <f t="shared" si="13"/>
        <v>12</v>
      </c>
      <c r="K11" s="79">
        <f t="shared" si="1"/>
        <v>150</v>
      </c>
      <c r="L11" s="86">
        <f t="shared" si="14"/>
        <v>16.5</v>
      </c>
      <c r="M11" s="78">
        <f t="shared" si="15"/>
        <v>1395</v>
      </c>
      <c r="N11" s="77">
        <f t="shared" si="16"/>
        <v>78.569999999999993</v>
      </c>
      <c r="O11" s="78">
        <f t="shared" si="17"/>
        <v>594</v>
      </c>
      <c r="P11" s="78">
        <f t="shared" si="2"/>
        <v>495</v>
      </c>
      <c r="Q11" s="78">
        <f t="shared" si="18"/>
        <v>306</v>
      </c>
      <c r="R11" s="78">
        <f t="shared" si="19"/>
        <v>79</v>
      </c>
      <c r="S11" s="78">
        <v>0</v>
      </c>
      <c r="T11" s="78">
        <f t="shared" si="20"/>
        <v>16</v>
      </c>
      <c r="U11" s="78">
        <f t="shared" si="21"/>
        <v>12</v>
      </c>
      <c r="V11" s="79">
        <f t="shared" si="3"/>
        <v>199</v>
      </c>
      <c r="W11" s="86">
        <f t="shared" si="22"/>
        <v>15.5</v>
      </c>
      <c r="X11" s="78">
        <f t="shared" si="23"/>
        <v>1376</v>
      </c>
      <c r="Y11" s="77">
        <f t="shared" si="24"/>
        <v>77.5</v>
      </c>
      <c r="Z11" s="78">
        <f t="shared" si="25"/>
        <v>558</v>
      </c>
      <c r="AA11" s="78">
        <f t="shared" si="4"/>
        <v>465</v>
      </c>
      <c r="AB11" s="78">
        <f t="shared" si="26"/>
        <v>353</v>
      </c>
      <c r="AC11" s="78">
        <f t="shared" si="27"/>
        <v>78</v>
      </c>
      <c r="AD11" s="78">
        <v>0</v>
      </c>
      <c r="AE11" s="78">
        <f t="shared" si="28"/>
        <v>16</v>
      </c>
      <c r="AF11" s="78">
        <f t="shared" si="29"/>
        <v>12</v>
      </c>
      <c r="AG11" s="79">
        <f t="shared" si="5"/>
        <v>247</v>
      </c>
    </row>
    <row r="12" spans="1:33" ht="15" customHeight="1" x14ac:dyDescent="0.2">
      <c r="A12" s="86">
        <f t="shared" si="6"/>
        <v>17</v>
      </c>
      <c r="B12" s="78">
        <f t="shared" si="7"/>
        <v>1372</v>
      </c>
      <c r="C12" s="77">
        <f t="shared" si="8"/>
        <v>77.27</v>
      </c>
      <c r="D12" s="78">
        <f t="shared" si="9"/>
        <v>612</v>
      </c>
      <c r="E12" s="78">
        <f t="shared" si="0"/>
        <v>510</v>
      </c>
      <c r="F12" s="78">
        <f t="shared" si="10"/>
        <v>250</v>
      </c>
      <c r="G12" s="78">
        <f t="shared" si="11"/>
        <v>77</v>
      </c>
      <c r="H12" s="78">
        <v>0</v>
      </c>
      <c r="I12" s="78">
        <f t="shared" si="12"/>
        <v>15</v>
      </c>
      <c r="J12" s="78">
        <f t="shared" si="13"/>
        <v>12</v>
      </c>
      <c r="K12" s="79">
        <f t="shared" si="1"/>
        <v>146</v>
      </c>
      <c r="L12" s="86">
        <f t="shared" si="14"/>
        <v>16</v>
      </c>
      <c r="M12" s="78">
        <f t="shared" si="15"/>
        <v>1353</v>
      </c>
      <c r="N12" s="77">
        <f t="shared" si="16"/>
        <v>76.19</v>
      </c>
      <c r="O12" s="78">
        <f t="shared" si="17"/>
        <v>576</v>
      </c>
      <c r="P12" s="78">
        <f t="shared" si="2"/>
        <v>480</v>
      </c>
      <c r="Q12" s="78">
        <f t="shared" si="18"/>
        <v>297</v>
      </c>
      <c r="R12" s="78">
        <f t="shared" si="19"/>
        <v>76</v>
      </c>
      <c r="S12" s="78">
        <v>0</v>
      </c>
      <c r="T12" s="78">
        <f t="shared" si="20"/>
        <v>15</v>
      </c>
      <c r="U12" s="78">
        <f t="shared" si="21"/>
        <v>11</v>
      </c>
      <c r="V12" s="79">
        <f t="shared" si="3"/>
        <v>195</v>
      </c>
      <c r="W12" s="86">
        <f t="shared" si="22"/>
        <v>15</v>
      </c>
      <c r="X12" s="78">
        <f t="shared" si="23"/>
        <v>1332</v>
      </c>
      <c r="Y12" s="77">
        <f t="shared" si="24"/>
        <v>75</v>
      </c>
      <c r="Z12" s="78">
        <f t="shared" si="25"/>
        <v>540</v>
      </c>
      <c r="AA12" s="78">
        <f t="shared" si="4"/>
        <v>450</v>
      </c>
      <c r="AB12" s="78">
        <f t="shared" si="26"/>
        <v>342</v>
      </c>
      <c r="AC12" s="78">
        <f t="shared" si="27"/>
        <v>75</v>
      </c>
      <c r="AD12" s="78">
        <v>0</v>
      </c>
      <c r="AE12" s="78">
        <f t="shared" si="28"/>
        <v>15</v>
      </c>
      <c r="AF12" s="78">
        <f t="shared" si="29"/>
        <v>11</v>
      </c>
      <c r="AG12" s="79">
        <f t="shared" si="5"/>
        <v>241</v>
      </c>
    </row>
    <row r="13" spans="1:33" ht="15" customHeight="1" x14ac:dyDescent="0.2">
      <c r="A13" s="86">
        <f t="shared" si="6"/>
        <v>16.5</v>
      </c>
      <c r="B13" s="78">
        <f t="shared" si="7"/>
        <v>1332</v>
      </c>
      <c r="C13" s="77">
        <f t="shared" si="8"/>
        <v>75</v>
      </c>
      <c r="D13" s="78">
        <f t="shared" si="9"/>
        <v>594</v>
      </c>
      <c r="E13" s="78">
        <f t="shared" si="0"/>
        <v>495</v>
      </c>
      <c r="F13" s="78">
        <f t="shared" si="10"/>
        <v>243</v>
      </c>
      <c r="G13" s="78">
        <f t="shared" si="11"/>
        <v>75</v>
      </c>
      <c r="H13" s="78">
        <v>0</v>
      </c>
      <c r="I13" s="78">
        <f t="shared" si="12"/>
        <v>15</v>
      </c>
      <c r="J13" s="78">
        <f t="shared" si="13"/>
        <v>11</v>
      </c>
      <c r="K13" s="79">
        <f t="shared" si="1"/>
        <v>142</v>
      </c>
      <c r="L13" s="86">
        <f t="shared" si="14"/>
        <v>15.5</v>
      </c>
      <c r="M13" s="78">
        <f t="shared" si="15"/>
        <v>1311</v>
      </c>
      <c r="N13" s="77">
        <f t="shared" si="16"/>
        <v>73.81</v>
      </c>
      <c r="O13" s="78">
        <f t="shared" si="17"/>
        <v>558</v>
      </c>
      <c r="P13" s="78">
        <f t="shared" si="2"/>
        <v>465</v>
      </c>
      <c r="Q13" s="78">
        <f t="shared" si="18"/>
        <v>288</v>
      </c>
      <c r="R13" s="78">
        <f t="shared" si="19"/>
        <v>74</v>
      </c>
      <c r="S13" s="78">
        <v>0</v>
      </c>
      <c r="T13" s="78">
        <f t="shared" si="20"/>
        <v>15</v>
      </c>
      <c r="U13" s="78">
        <f t="shared" si="21"/>
        <v>11</v>
      </c>
      <c r="V13" s="79">
        <f t="shared" si="3"/>
        <v>188</v>
      </c>
      <c r="W13" s="86">
        <f t="shared" si="22"/>
        <v>14.5</v>
      </c>
      <c r="X13" s="78">
        <f t="shared" si="23"/>
        <v>1288</v>
      </c>
      <c r="Y13" s="77">
        <f t="shared" si="24"/>
        <v>72.5</v>
      </c>
      <c r="Z13" s="78">
        <f t="shared" si="25"/>
        <v>522</v>
      </c>
      <c r="AA13" s="78">
        <f t="shared" si="4"/>
        <v>435</v>
      </c>
      <c r="AB13" s="78">
        <f t="shared" si="26"/>
        <v>331</v>
      </c>
      <c r="AC13" s="78">
        <f t="shared" si="27"/>
        <v>73</v>
      </c>
      <c r="AD13" s="78">
        <v>0</v>
      </c>
      <c r="AE13" s="78">
        <f t="shared" si="28"/>
        <v>15</v>
      </c>
      <c r="AF13" s="78">
        <f t="shared" si="29"/>
        <v>11</v>
      </c>
      <c r="AG13" s="79">
        <f t="shared" si="5"/>
        <v>232</v>
      </c>
    </row>
    <row r="14" spans="1:33" ht="15" customHeight="1" x14ac:dyDescent="0.2">
      <c r="A14" s="86">
        <f t="shared" si="6"/>
        <v>16</v>
      </c>
      <c r="B14" s="78">
        <f t="shared" si="7"/>
        <v>1292</v>
      </c>
      <c r="C14" s="77">
        <f t="shared" si="8"/>
        <v>72.73</v>
      </c>
      <c r="D14" s="78">
        <f t="shared" si="9"/>
        <v>576</v>
      </c>
      <c r="E14" s="78">
        <f t="shared" si="0"/>
        <v>480</v>
      </c>
      <c r="F14" s="78">
        <f t="shared" si="10"/>
        <v>236</v>
      </c>
      <c r="G14" s="78">
        <f t="shared" si="11"/>
        <v>73</v>
      </c>
      <c r="H14" s="78">
        <v>0</v>
      </c>
      <c r="I14" s="78">
        <f t="shared" si="12"/>
        <v>15</v>
      </c>
      <c r="J14" s="78">
        <f t="shared" si="13"/>
        <v>11</v>
      </c>
      <c r="K14" s="79">
        <f t="shared" si="1"/>
        <v>137</v>
      </c>
      <c r="L14" s="86">
        <f t="shared" si="14"/>
        <v>15</v>
      </c>
      <c r="M14" s="78">
        <f t="shared" si="15"/>
        <v>1269</v>
      </c>
      <c r="N14" s="77">
        <f t="shared" si="16"/>
        <v>71.430000000000007</v>
      </c>
      <c r="O14" s="78">
        <f t="shared" si="17"/>
        <v>540</v>
      </c>
      <c r="P14" s="78">
        <f t="shared" si="2"/>
        <v>450</v>
      </c>
      <c r="Q14" s="78">
        <f t="shared" si="18"/>
        <v>279</v>
      </c>
      <c r="R14" s="78">
        <f t="shared" si="19"/>
        <v>71</v>
      </c>
      <c r="S14" s="78">
        <v>0</v>
      </c>
      <c r="T14" s="78">
        <f t="shared" si="20"/>
        <v>14</v>
      </c>
      <c r="U14" s="78">
        <f t="shared" si="21"/>
        <v>11</v>
      </c>
      <c r="V14" s="79">
        <f t="shared" si="3"/>
        <v>183</v>
      </c>
      <c r="W14" s="86">
        <f t="shared" si="22"/>
        <v>14</v>
      </c>
      <c r="X14" s="78">
        <f t="shared" si="23"/>
        <v>1243</v>
      </c>
      <c r="Y14" s="77">
        <f t="shared" si="24"/>
        <v>70</v>
      </c>
      <c r="Z14" s="78">
        <f t="shared" si="25"/>
        <v>504</v>
      </c>
      <c r="AA14" s="78">
        <f t="shared" si="4"/>
        <v>420</v>
      </c>
      <c r="AB14" s="78">
        <f t="shared" si="26"/>
        <v>319</v>
      </c>
      <c r="AC14" s="78">
        <f t="shared" si="27"/>
        <v>70</v>
      </c>
      <c r="AD14" s="78">
        <v>0</v>
      </c>
      <c r="AE14" s="78">
        <f t="shared" si="28"/>
        <v>14</v>
      </c>
      <c r="AF14" s="78">
        <f t="shared" si="29"/>
        <v>11</v>
      </c>
      <c r="AG14" s="79">
        <f t="shared" si="5"/>
        <v>224</v>
      </c>
    </row>
    <row r="15" spans="1:33" ht="15" customHeight="1" x14ac:dyDescent="0.2">
      <c r="A15" s="86">
        <f t="shared" si="6"/>
        <v>15.5</v>
      </c>
      <c r="B15" s="78">
        <f t="shared" si="7"/>
        <v>1251</v>
      </c>
      <c r="C15" s="77">
        <f t="shared" si="8"/>
        <v>70.45</v>
      </c>
      <c r="D15" s="78">
        <f t="shared" si="9"/>
        <v>558</v>
      </c>
      <c r="E15" s="78">
        <f t="shared" si="0"/>
        <v>465</v>
      </c>
      <c r="F15" s="78">
        <f t="shared" si="10"/>
        <v>228</v>
      </c>
      <c r="G15" s="78">
        <f t="shared" si="11"/>
        <v>70</v>
      </c>
      <c r="H15" s="78">
        <v>0</v>
      </c>
      <c r="I15" s="78">
        <f t="shared" si="12"/>
        <v>14</v>
      </c>
      <c r="J15" s="78">
        <f t="shared" si="13"/>
        <v>11</v>
      </c>
      <c r="K15" s="79">
        <f t="shared" si="1"/>
        <v>133</v>
      </c>
      <c r="L15" s="86">
        <f t="shared" si="14"/>
        <v>14.5</v>
      </c>
      <c r="M15" s="78">
        <f t="shared" si="15"/>
        <v>1226</v>
      </c>
      <c r="N15" s="77">
        <f t="shared" si="16"/>
        <v>69.05</v>
      </c>
      <c r="O15" s="78">
        <f t="shared" si="17"/>
        <v>522</v>
      </c>
      <c r="P15" s="78">
        <f t="shared" si="2"/>
        <v>435</v>
      </c>
      <c r="Q15" s="78">
        <f t="shared" si="18"/>
        <v>269</v>
      </c>
      <c r="R15" s="78">
        <f t="shared" si="19"/>
        <v>69</v>
      </c>
      <c r="S15" s="78">
        <v>0</v>
      </c>
      <c r="T15" s="78">
        <f t="shared" si="20"/>
        <v>14</v>
      </c>
      <c r="U15" s="78">
        <f t="shared" si="21"/>
        <v>10</v>
      </c>
      <c r="V15" s="79">
        <f t="shared" si="3"/>
        <v>176</v>
      </c>
      <c r="W15" s="86">
        <f t="shared" si="22"/>
        <v>13.5</v>
      </c>
      <c r="X15" s="78">
        <f t="shared" si="23"/>
        <v>1199</v>
      </c>
      <c r="Y15" s="77">
        <f t="shared" si="24"/>
        <v>67.5</v>
      </c>
      <c r="Z15" s="78">
        <f t="shared" si="25"/>
        <v>486</v>
      </c>
      <c r="AA15" s="78">
        <f t="shared" si="4"/>
        <v>405</v>
      </c>
      <c r="AB15" s="78">
        <f t="shared" si="26"/>
        <v>308</v>
      </c>
      <c r="AC15" s="78">
        <f t="shared" si="27"/>
        <v>68</v>
      </c>
      <c r="AD15" s="78">
        <v>0</v>
      </c>
      <c r="AE15" s="78">
        <f t="shared" si="28"/>
        <v>14</v>
      </c>
      <c r="AF15" s="78">
        <f t="shared" si="29"/>
        <v>10</v>
      </c>
      <c r="AG15" s="79">
        <f t="shared" si="5"/>
        <v>216</v>
      </c>
    </row>
    <row r="16" spans="1:33" ht="15" customHeight="1" x14ac:dyDescent="0.2">
      <c r="A16" s="86">
        <f t="shared" si="6"/>
        <v>15</v>
      </c>
      <c r="B16" s="78">
        <f t="shared" si="7"/>
        <v>1211</v>
      </c>
      <c r="C16" s="77">
        <f t="shared" si="8"/>
        <v>68.180000000000007</v>
      </c>
      <c r="D16" s="78">
        <f t="shared" si="9"/>
        <v>540</v>
      </c>
      <c r="E16" s="78">
        <f t="shared" si="0"/>
        <v>450</v>
      </c>
      <c r="F16" s="78">
        <f t="shared" si="10"/>
        <v>221</v>
      </c>
      <c r="G16" s="78">
        <f t="shared" si="11"/>
        <v>68</v>
      </c>
      <c r="H16" s="78">
        <v>0</v>
      </c>
      <c r="I16" s="78">
        <f t="shared" si="12"/>
        <v>14</v>
      </c>
      <c r="J16" s="78">
        <f t="shared" si="13"/>
        <v>10</v>
      </c>
      <c r="K16" s="79">
        <f t="shared" si="1"/>
        <v>129</v>
      </c>
      <c r="L16" s="86">
        <f t="shared" si="14"/>
        <v>14</v>
      </c>
      <c r="M16" s="78">
        <f t="shared" si="15"/>
        <v>1184</v>
      </c>
      <c r="N16" s="77">
        <f t="shared" si="16"/>
        <v>66.67</v>
      </c>
      <c r="O16" s="78">
        <f t="shared" si="17"/>
        <v>504</v>
      </c>
      <c r="P16" s="78">
        <f t="shared" si="2"/>
        <v>420</v>
      </c>
      <c r="Q16" s="78">
        <f t="shared" si="18"/>
        <v>260</v>
      </c>
      <c r="R16" s="78">
        <f t="shared" si="19"/>
        <v>67</v>
      </c>
      <c r="S16" s="78">
        <v>0</v>
      </c>
      <c r="T16" s="78">
        <f t="shared" si="20"/>
        <v>13</v>
      </c>
      <c r="U16" s="78">
        <f t="shared" si="21"/>
        <v>10</v>
      </c>
      <c r="V16" s="79">
        <f t="shared" si="3"/>
        <v>170</v>
      </c>
      <c r="W16" s="86">
        <f t="shared" si="22"/>
        <v>13</v>
      </c>
      <c r="X16" s="78">
        <f t="shared" si="23"/>
        <v>1154</v>
      </c>
      <c r="Y16" s="77">
        <f t="shared" si="24"/>
        <v>65</v>
      </c>
      <c r="Z16" s="78">
        <f t="shared" si="25"/>
        <v>468</v>
      </c>
      <c r="AA16" s="78">
        <f t="shared" si="4"/>
        <v>390</v>
      </c>
      <c r="AB16" s="78">
        <f t="shared" si="26"/>
        <v>296</v>
      </c>
      <c r="AC16" s="78">
        <f t="shared" si="27"/>
        <v>65</v>
      </c>
      <c r="AD16" s="78">
        <v>0</v>
      </c>
      <c r="AE16" s="78">
        <f t="shared" si="28"/>
        <v>13</v>
      </c>
      <c r="AF16" s="78">
        <f t="shared" si="29"/>
        <v>10</v>
      </c>
      <c r="AG16" s="79">
        <f t="shared" si="5"/>
        <v>208</v>
      </c>
    </row>
    <row r="17" spans="1:33" ht="15" customHeight="1" x14ac:dyDescent="0.2">
      <c r="A17" s="86">
        <f t="shared" si="6"/>
        <v>14.5</v>
      </c>
      <c r="B17" s="78">
        <f t="shared" si="7"/>
        <v>1171</v>
      </c>
      <c r="C17" s="77">
        <f t="shared" si="8"/>
        <v>65.91</v>
      </c>
      <c r="D17" s="78">
        <f t="shared" si="9"/>
        <v>522</v>
      </c>
      <c r="E17" s="78">
        <f t="shared" si="0"/>
        <v>435</v>
      </c>
      <c r="F17" s="78">
        <f t="shared" si="10"/>
        <v>214</v>
      </c>
      <c r="G17" s="78">
        <f t="shared" si="11"/>
        <v>66</v>
      </c>
      <c r="H17" s="78">
        <v>0</v>
      </c>
      <c r="I17" s="78">
        <f t="shared" si="12"/>
        <v>13</v>
      </c>
      <c r="J17" s="78">
        <f t="shared" si="13"/>
        <v>10</v>
      </c>
      <c r="K17" s="79">
        <f t="shared" si="1"/>
        <v>125</v>
      </c>
      <c r="L17" s="86">
        <f t="shared" si="14"/>
        <v>13.5</v>
      </c>
      <c r="M17" s="78">
        <f t="shared" si="15"/>
        <v>1142</v>
      </c>
      <c r="N17" s="77">
        <f t="shared" si="16"/>
        <v>64.290000000000006</v>
      </c>
      <c r="O17" s="78">
        <f t="shared" si="17"/>
        <v>486</v>
      </c>
      <c r="P17" s="78">
        <f t="shared" si="2"/>
        <v>405</v>
      </c>
      <c r="Q17" s="78">
        <f t="shared" si="18"/>
        <v>251</v>
      </c>
      <c r="R17" s="78">
        <f t="shared" si="19"/>
        <v>64</v>
      </c>
      <c r="S17" s="78">
        <v>0</v>
      </c>
      <c r="T17" s="78">
        <f t="shared" si="20"/>
        <v>13</v>
      </c>
      <c r="U17" s="78">
        <f t="shared" si="21"/>
        <v>10</v>
      </c>
      <c r="V17" s="79">
        <f t="shared" si="3"/>
        <v>164</v>
      </c>
      <c r="W17" s="86">
        <f t="shared" si="22"/>
        <v>12.5</v>
      </c>
      <c r="X17" s="78">
        <f t="shared" si="23"/>
        <v>1110</v>
      </c>
      <c r="Y17" s="77">
        <f t="shared" si="24"/>
        <v>62.5</v>
      </c>
      <c r="Z17" s="78">
        <f t="shared" si="25"/>
        <v>450</v>
      </c>
      <c r="AA17" s="78">
        <f t="shared" si="4"/>
        <v>375</v>
      </c>
      <c r="AB17" s="78">
        <f t="shared" si="26"/>
        <v>285</v>
      </c>
      <c r="AC17" s="78">
        <f t="shared" si="27"/>
        <v>63</v>
      </c>
      <c r="AD17" s="78">
        <v>0</v>
      </c>
      <c r="AE17" s="78">
        <f t="shared" si="28"/>
        <v>13</v>
      </c>
      <c r="AF17" s="78">
        <f t="shared" si="29"/>
        <v>9</v>
      </c>
      <c r="AG17" s="79">
        <f t="shared" si="5"/>
        <v>200</v>
      </c>
    </row>
    <row r="18" spans="1:33" ht="15" customHeight="1" x14ac:dyDescent="0.2">
      <c r="A18" s="86">
        <f t="shared" si="6"/>
        <v>14</v>
      </c>
      <c r="B18" s="78">
        <f t="shared" si="7"/>
        <v>1130</v>
      </c>
      <c r="C18" s="77">
        <f t="shared" si="8"/>
        <v>63.64</v>
      </c>
      <c r="D18" s="78">
        <f t="shared" si="9"/>
        <v>504</v>
      </c>
      <c r="E18" s="78">
        <f t="shared" si="0"/>
        <v>420</v>
      </c>
      <c r="F18" s="78">
        <f t="shared" si="10"/>
        <v>206</v>
      </c>
      <c r="G18" s="78">
        <f t="shared" si="11"/>
        <v>64</v>
      </c>
      <c r="H18" s="78">
        <v>0</v>
      </c>
      <c r="I18" s="78">
        <f t="shared" si="12"/>
        <v>13</v>
      </c>
      <c r="J18" s="78">
        <f t="shared" si="13"/>
        <v>10</v>
      </c>
      <c r="K18" s="79">
        <f t="shared" si="1"/>
        <v>119</v>
      </c>
      <c r="L18" s="86">
        <f t="shared" si="14"/>
        <v>13</v>
      </c>
      <c r="M18" s="78">
        <f t="shared" si="15"/>
        <v>1099</v>
      </c>
      <c r="N18" s="77">
        <f t="shared" si="16"/>
        <v>61.9</v>
      </c>
      <c r="O18" s="78">
        <f t="shared" si="17"/>
        <v>468</v>
      </c>
      <c r="P18" s="78">
        <f t="shared" si="2"/>
        <v>390</v>
      </c>
      <c r="Q18" s="78">
        <f t="shared" si="18"/>
        <v>241</v>
      </c>
      <c r="R18" s="78">
        <f t="shared" si="19"/>
        <v>62</v>
      </c>
      <c r="S18" s="78">
        <v>0</v>
      </c>
      <c r="T18" s="78">
        <f t="shared" si="20"/>
        <v>12</v>
      </c>
      <c r="U18" s="78">
        <f t="shared" si="21"/>
        <v>9</v>
      </c>
      <c r="V18" s="79">
        <f t="shared" si="3"/>
        <v>158</v>
      </c>
      <c r="W18" s="86">
        <f t="shared" si="22"/>
        <v>12</v>
      </c>
      <c r="X18" s="78">
        <f t="shared" si="23"/>
        <v>1066</v>
      </c>
      <c r="Y18" s="77">
        <f t="shared" si="24"/>
        <v>60</v>
      </c>
      <c r="Z18" s="78">
        <f t="shared" si="25"/>
        <v>432</v>
      </c>
      <c r="AA18" s="78">
        <f t="shared" si="4"/>
        <v>360</v>
      </c>
      <c r="AB18" s="78">
        <f t="shared" si="26"/>
        <v>274</v>
      </c>
      <c r="AC18" s="78">
        <f t="shared" si="27"/>
        <v>60</v>
      </c>
      <c r="AD18" s="78">
        <v>0</v>
      </c>
      <c r="AE18" s="78">
        <f t="shared" si="28"/>
        <v>12</v>
      </c>
      <c r="AF18" s="78">
        <f t="shared" si="29"/>
        <v>9</v>
      </c>
      <c r="AG18" s="79">
        <f t="shared" si="5"/>
        <v>193</v>
      </c>
    </row>
    <row r="19" spans="1:33" ht="15" customHeight="1" x14ac:dyDescent="0.2">
      <c r="A19" s="86">
        <f t="shared" si="6"/>
        <v>13.5</v>
      </c>
      <c r="B19" s="78">
        <f t="shared" si="7"/>
        <v>1090</v>
      </c>
      <c r="C19" s="77">
        <f t="shared" si="8"/>
        <v>61.36</v>
      </c>
      <c r="D19" s="78">
        <f t="shared" si="9"/>
        <v>486</v>
      </c>
      <c r="E19" s="78">
        <f t="shared" si="0"/>
        <v>405</v>
      </c>
      <c r="F19" s="78">
        <f t="shared" si="10"/>
        <v>199</v>
      </c>
      <c r="G19" s="78">
        <f t="shared" si="11"/>
        <v>61</v>
      </c>
      <c r="H19" s="78">
        <v>0</v>
      </c>
      <c r="I19" s="78">
        <f t="shared" si="12"/>
        <v>12</v>
      </c>
      <c r="J19" s="78">
        <f t="shared" si="13"/>
        <v>9</v>
      </c>
      <c r="K19" s="79">
        <f t="shared" si="1"/>
        <v>117</v>
      </c>
      <c r="L19" s="86">
        <f t="shared" si="14"/>
        <v>12.5</v>
      </c>
      <c r="M19" s="78">
        <f t="shared" si="15"/>
        <v>1057</v>
      </c>
      <c r="N19" s="77">
        <f t="shared" si="16"/>
        <v>59.52</v>
      </c>
      <c r="O19" s="78">
        <f t="shared" si="17"/>
        <v>450</v>
      </c>
      <c r="P19" s="78">
        <f t="shared" si="2"/>
        <v>375</v>
      </c>
      <c r="Q19" s="78">
        <f t="shared" si="18"/>
        <v>232</v>
      </c>
      <c r="R19" s="78">
        <f t="shared" si="19"/>
        <v>60</v>
      </c>
      <c r="S19" s="78">
        <v>0</v>
      </c>
      <c r="T19" s="78">
        <f t="shared" si="20"/>
        <v>12</v>
      </c>
      <c r="U19" s="78">
        <f t="shared" si="21"/>
        <v>9</v>
      </c>
      <c r="V19" s="79">
        <f t="shared" si="3"/>
        <v>151</v>
      </c>
      <c r="W19" s="86">
        <f t="shared" si="22"/>
        <v>11.5</v>
      </c>
      <c r="X19" s="78">
        <f t="shared" si="23"/>
        <v>1021</v>
      </c>
      <c r="Y19" s="77">
        <f t="shared" si="24"/>
        <v>57.5</v>
      </c>
      <c r="Z19" s="78">
        <f t="shared" si="25"/>
        <v>414</v>
      </c>
      <c r="AA19" s="78">
        <f t="shared" si="4"/>
        <v>345</v>
      </c>
      <c r="AB19" s="78">
        <f t="shared" si="26"/>
        <v>262</v>
      </c>
      <c r="AC19" s="78">
        <f t="shared" si="27"/>
        <v>58</v>
      </c>
      <c r="AD19" s="78">
        <v>0</v>
      </c>
      <c r="AE19" s="78">
        <f t="shared" si="28"/>
        <v>12</v>
      </c>
      <c r="AF19" s="78">
        <f t="shared" si="29"/>
        <v>9</v>
      </c>
      <c r="AG19" s="79">
        <f t="shared" si="5"/>
        <v>183</v>
      </c>
    </row>
    <row r="20" spans="1:33" ht="15" customHeight="1" x14ac:dyDescent="0.2">
      <c r="A20" s="86">
        <f t="shared" si="6"/>
        <v>13</v>
      </c>
      <c r="B20" s="78">
        <f t="shared" si="7"/>
        <v>1049</v>
      </c>
      <c r="C20" s="77">
        <f t="shared" si="8"/>
        <v>59.09</v>
      </c>
      <c r="D20" s="78">
        <f t="shared" si="9"/>
        <v>468</v>
      </c>
      <c r="E20" s="78">
        <f t="shared" si="0"/>
        <v>390</v>
      </c>
      <c r="F20" s="78">
        <f t="shared" si="10"/>
        <v>191</v>
      </c>
      <c r="G20" s="78">
        <f t="shared" si="11"/>
        <v>59</v>
      </c>
      <c r="H20" s="78">
        <v>0</v>
      </c>
      <c r="I20" s="78">
        <f t="shared" si="12"/>
        <v>12</v>
      </c>
      <c r="J20" s="78">
        <f t="shared" si="13"/>
        <v>9</v>
      </c>
      <c r="K20" s="79">
        <f t="shared" si="1"/>
        <v>111</v>
      </c>
      <c r="L20" s="86">
        <f t="shared" si="14"/>
        <v>12</v>
      </c>
      <c r="M20" s="78">
        <f t="shared" si="15"/>
        <v>1015</v>
      </c>
      <c r="N20" s="77">
        <f t="shared" si="16"/>
        <v>57.14</v>
      </c>
      <c r="O20" s="78">
        <f t="shared" si="17"/>
        <v>432</v>
      </c>
      <c r="P20" s="78">
        <f t="shared" si="2"/>
        <v>360</v>
      </c>
      <c r="Q20" s="78">
        <f t="shared" si="18"/>
        <v>223</v>
      </c>
      <c r="R20" s="78">
        <f t="shared" si="19"/>
        <v>57</v>
      </c>
      <c r="S20" s="78">
        <v>0</v>
      </c>
      <c r="T20" s="78">
        <f t="shared" si="20"/>
        <v>11</v>
      </c>
      <c r="U20" s="78">
        <f t="shared" si="21"/>
        <v>9</v>
      </c>
      <c r="V20" s="79">
        <f t="shared" si="3"/>
        <v>146</v>
      </c>
      <c r="W20" s="86">
        <f t="shared" si="22"/>
        <v>11</v>
      </c>
      <c r="X20" s="78">
        <f t="shared" si="23"/>
        <v>977</v>
      </c>
      <c r="Y20" s="77">
        <f t="shared" si="24"/>
        <v>55</v>
      </c>
      <c r="Z20" s="78">
        <f t="shared" si="25"/>
        <v>396</v>
      </c>
      <c r="AA20" s="78">
        <f t="shared" si="4"/>
        <v>330</v>
      </c>
      <c r="AB20" s="78">
        <f t="shared" si="26"/>
        <v>251</v>
      </c>
      <c r="AC20" s="78">
        <f t="shared" si="27"/>
        <v>55</v>
      </c>
      <c r="AD20" s="78">
        <v>0</v>
      </c>
      <c r="AE20" s="78">
        <f t="shared" si="28"/>
        <v>11</v>
      </c>
      <c r="AF20" s="78">
        <f t="shared" si="29"/>
        <v>8</v>
      </c>
      <c r="AG20" s="79">
        <f t="shared" si="5"/>
        <v>177</v>
      </c>
    </row>
    <row r="21" spans="1:33" ht="15" customHeight="1" x14ac:dyDescent="0.2">
      <c r="A21" s="86">
        <f t="shared" si="6"/>
        <v>12.5</v>
      </c>
      <c r="B21" s="78">
        <f t="shared" si="7"/>
        <v>1009</v>
      </c>
      <c r="C21" s="77">
        <f t="shared" si="8"/>
        <v>56.82</v>
      </c>
      <c r="D21" s="78">
        <f t="shared" si="9"/>
        <v>450</v>
      </c>
      <c r="E21" s="78">
        <f t="shared" si="0"/>
        <v>375</v>
      </c>
      <c r="F21" s="78">
        <f t="shared" si="10"/>
        <v>184</v>
      </c>
      <c r="G21" s="78">
        <f t="shared" si="11"/>
        <v>57</v>
      </c>
      <c r="H21" s="78">
        <v>0</v>
      </c>
      <c r="I21" s="78">
        <f t="shared" si="12"/>
        <v>11</v>
      </c>
      <c r="J21" s="78">
        <f t="shared" si="13"/>
        <v>9</v>
      </c>
      <c r="K21" s="79">
        <f t="shared" si="1"/>
        <v>107</v>
      </c>
      <c r="L21" s="86">
        <f t="shared" si="14"/>
        <v>11.5</v>
      </c>
      <c r="M21" s="78">
        <f t="shared" si="15"/>
        <v>973</v>
      </c>
      <c r="N21" s="77">
        <f t="shared" si="16"/>
        <v>54.76</v>
      </c>
      <c r="O21" s="78">
        <f t="shared" si="17"/>
        <v>414</v>
      </c>
      <c r="P21" s="78">
        <f t="shared" si="2"/>
        <v>345</v>
      </c>
      <c r="Q21" s="78">
        <f t="shared" si="18"/>
        <v>214</v>
      </c>
      <c r="R21" s="78">
        <f t="shared" si="19"/>
        <v>55</v>
      </c>
      <c r="S21" s="78">
        <v>0</v>
      </c>
      <c r="T21" s="78">
        <f t="shared" si="20"/>
        <v>11</v>
      </c>
      <c r="U21" s="78">
        <f t="shared" si="21"/>
        <v>8</v>
      </c>
      <c r="V21" s="79">
        <f t="shared" si="3"/>
        <v>140</v>
      </c>
      <c r="W21" s="86">
        <f t="shared" si="22"/>
        <v>10.5</v>
      </c>
      <c r="X21" s="78">
        <f t="shared" si="23"/>
        <v>932</v>
      </c>
      <c r="Y21" s="77">
        <f t="shared" si="24"/>
        <v>52.5</v>
      </c>
      <c r="Z21" s="78">
        <f t="shared" si="25"/>
        <v>378</v>
      </c>
      <c r="AA21" s="78">
        <f t="shared" si="4"/>
        <v>315</v>
      </c>
      <c r="AB21" s="78">
        <f t="shared" si="26"/>
        <v>239</v>
      </c>
      <c r="AC21" s="78">
        <f t="shared" si="27"/>
        <v>53</v>
      </c>
      <c r="AD21" s="78">
        <v>0</v>
      </c>
      <c r="AE21" s="78">
        <f t="shared" si="28"/>
        <v>11</v>
      </c>
      <c r="AF21" s="78">
        <f t="shared" si="29"/>
        <v>8</v>
      </c>
      <c r="AG21" s="79">
        <f t="shared" si="5"/>
        <v>167</v>
      </c>
    </row>
    <row r="22" spans="1:33" ht="15" customHeight="1" x14ac:dyDescent="0.2">
      <c r="A22" s="86">
        <f t="shared" si="6"/>
        <v>12</v>
      </c>
      <c r="B22" s="78">
        <f t="shared" si="7"/>
        <v>969</v>
      </c>
      <c r="C22" s="77">
        <f t="shared" si="8"/>
        <v>54.55</v>
      </c>
      <c r="D22" s="78">
        <f t="shared" si="9"/>
        <v>432</v>
      </c>
      <c r="E22" s="78">
        <f t="shared" si="0"/>
        <v>360</v>
      </c>
      <c r="F22" s="78">
        <f t="shared" si="10"/>
        <v>177</v>
      </c>
      <c r="G22" s="78">
        <f t="shared" si="11"/>
        <v>55</v>
      </c>
      <c r="H22" s="78">
        <v>0</v>
      </c>
      <c r="I22" s="78">
        <f t="shared" si="12"/>
        <v>11</v>
      </c>
      <c r="J22" s="78">
        <f t="shared" si="13"/>
        <v>8</v>
      </c>
      <c r="K22" s="79">
        <f t="shared" si="1"/>
        <v>103</v>
      </c>
      <c r="L22" s="86">
        <f t="shared" si="14"/>
        <v>11</v>
      </c>
      <c r="M22" s="78">
        <f t="shared" si="15"/>
        <v>930</v>
      </c>
      <c r="N22" s="77">
        <f t="shared" si="16"/>
        <v>52.38</v>
      </c>
      <c r="O22" s="78">
        <f t="shared" si="17"/>
        <v>396</v>
      </c>
      <c r="P22" s="78">
        <f t="shared" si="2"/>
        <v>330</v>
      </c>
      <c r="Q22" s="78">
        <f t="shared" si="18"/>
        <v>204</v>
      </c>
      <c r="R22" s="78">
        <f t="shared" si="19"/>
        <v>52</v>
      </c>
      <c r="S22" s="78">
        <v>0</v>
      </c>
      <c r="T22" s="78">
        <f t="shared" si="20"/>
        <v>10</v>
      </c>
      <c r="U22" s="78">
        <f t="shared" si="21"/>
        <v>8</v>
      </c>
      <c r="V22" s="79">
        <f t="shared" si="3"/>
        <v>134</v>
      </c>
      <c r="W22" s="86">
        <f t="shared" si="22"/>
        <v>10</v>
      </c>
      <c r="X22" s="78">
        <f t="shared" si="23"/>
        <v>888</v>
      </c>
      <c r="Y22" s="77">
        <f t="shared" si="24"/>
        <v>50</v>
      </c>
      <c r="Z22" s="78">
        <f t="shared" si="25"/>
        <v>360</v>
      </c>
      <c r="AA22" s="78">
        <f t="shared" si="4"/>
        <v>300</v>
      </c>
      <c r="AB22" s="78">
        <f t="shared" si="26"/>
        <v>228</v>
      </c>
      <c r="AC22" s="78">
        <f t="shared" si="27"/>
        <v>50</v>
      </c>
      <c r="AD22" s="78">
        <v>0</v>
      </c>
      <c r="AE22" s="78">
        <f t="shared" si="28"/>
        <v>10</v>
      </c>
      <c r="AF22" s="78">
        <f t="shared" si="29"/>
        <v>8</v>
      </c>
      <c r="AG22" s="79">
        <f t="shared" si="5"/>
        <v>160</v>
      </c>
    </row>
    <row r="23" spans="1:33" ht="15" customHeight="1" x14ac:dyDescent="0.2">
      <c r="A23" s="86">
        <f t="shared" si="6"/>
        <v>11.5</v>
      </c>
      <c r="B23" s="78">
        <f t="shared" si="7"/>
        <v>928</v>
      </c>
      <c r="C23" s="77">
        <f t="shared" si="8"/>
        <v>52.27</v>
      </c>
      <c r="D23" s="78">
        <f t="shared" si="9"/>
        <v>414</v>
      </c>
      <c r="E23" s="78">
        <f t="shared" si="0"/>
        <v>345</v>
      </c>
      <c r="F23" s="78">
        <f t="shared" si="10"/>
        <v>169</v>
      </c>
      <c r="G23" s="78">
        <f t="shared" si="11"/>
        <v>52</v>
      </c>
      <c r="H23" s="78">
        <v>0</v>
      </c>
      <c r="I23" s="78">
        <f t="shared" si="12"/>
        <v>10</v>
      </c>
      <c r="J23" s="78">
        <f t="shared" si="13"/>
        <v>8</v>
      </c>
      <c r="K23" s="79">
        <f t="shared" si="1"/>
        <v>99</v>
      </c>
      <c r="L23" s="86">
        <f t="shared" si="14"/>
        <v>10.5</v>
      </c>
      <c r="M23" s="78">
        <f t="shared" si="15"/>
        <v>888</v>
      </c>
      <c r="N23" s="77">
        <f t="shared" si="16"/>
        <v>50</v>
      </c>
      <c r="O23" s="78">
        <f t="shared" si="17"/>
        <v>378</v>
      </c>
      <c r="P23" s="78">
        <f t="shared" si="2"/>
        <v>315</v>
      </c>
      <c r="Q23" s="78">
        <f t="shared" si="18"/>
        <v>195</v>
      </c>
      <c r="R23" s="78">
        <f t="shared" si="19"/>
        <v>50</v>
      </c>
      <c r="S23" s="78">
        <v>0</v>
      </c>
      <c r="T23" s="78">
        <f t="shared" si="20"/>
        <v>10</v>
      </c>
      <c r="U23" s="78">
        <f t="shared" si="21"/>
        <v>8</v>
      </c>
      <c r="V23" s="79">
        <f t="shared" si="3"/>
        <v>127</v>
      </c>
      <c r="W23" s="86">
        <f t="shared" si="22"/>
        <v>9.5</v>
      </c>
      <c r="X23" s="78">
        <f t="shared" si="23"/>
        <v>844</v>
      </c>
      <c r="Y23" s="77">
        <f t="shared" si="24"/>
        <v>47.5</v>
      </c>
      <c r="Z23" s="78">
        <f t="shared" si="25"/>
        <v>342</v>
      </c>
      <c r="AA23" s="78">
        <f t="shared" si="4"/>
        <v>285</v>
      </c>
      <c r="AB23" s="78">
        <f t="shared" si="26"/>
        <v>217</v>
      </c>
      <c r="AC23" s="78">
        <f t="shared" si="27"/>
        <v>48</v>
      </c>
      <c r="AD23" s="78">
        <v>0</v>
      </c>
      <c r="AE23" s="78">
        <f t="shared" si="28"/>
        <v>10</v>
      </c>
      <c r="AF23" s="78">
        <f t="shared" si="29"/>
        <v>7</v>
      </c>
      <c r="AG23" s="79">
        <f t="shared" si="5"/>
        <v>152</v>
      </c>
    </row>
    <row r="24" spans="1:33" ht="15" customHeight="1" x14ac:dyDescent="0.2">
      <c r="A24" s="86">
        <f t="shared" si="6"/>
        <v>11</v>
      </c>
      <c r="B24" s="78">
        <f t="shared" si="7"/>
        <v>888</v>
      </c>
      <c r="C24" s="77">
        <f t="shared" si="8"/>
        <v>50</v>
      </c>
      <c r="D24" s="78">
        <f t="shared" si="9"/>
        <v>396</v>
      </c>
      <c r="E24" s="78">
        <f t="shared" si="0"/>
        <v>330</v>
      </c>
      <c r="F24" s="78">
        <f t="shared" si="10"/>
        <v>162</v>
      </c>
      <c r="G24" s="78">
        <f t="shared" si="11"/>
        <v>50</v>
      </c>
      <c r="H24" s="78">
        <v>0</v>
      </c>
      <c r="I24" s="78">
        <f t="shared" si="12"/>
        <v>10</v>
      </c>
      <c r="J24" s="78">
        <f t="shared" si="13"/>
        <v>8</v>
      </c>
      <c r="K24" s="79">
        <f t="shared" si="1"/>
        <v>94</v>
      </c>
      <c r="L24" s="86">
        <f t="shared" si="14"/>
        <v>10</v>
      </c>
      <c r="M24" s="78">
        <f t="shared" si="15"/>
        <v>846</v>
      </c>
      <c r="N24" s="77">
        <f t="shared" si="16"/>
        <v>47.62</v>
      </c>
      <c r="O24" s="78">
        <f t="shared" si="17"/>
        <v>360</v>
      </c>
      <c r="P24" s="78">
        <f t="shared" si="2"/>
        <v>300</v>
      </c>
      <c r="Q24" s="78">
        <f t="shared" si="18"/>
        <v>186</v>
      </c>
      <c r="R24" s="78">
        <f t="shared" si="19"/>
        <v>48</v>
      </c>
      <c r="S24" s="78">
        <v>0</v>
      </c>
      <c r="T24" s="78">
        <f t="shared" si="20"/>
        <v>10</v>
      </c>
      <c r="U24" s="78">
        <f t="shared" si="21"/>
        <v>7</v>
      </c>
      <c r="V24" s="79">
        <f t="shared" si="3"/>
        <v>121</v>
      </c>
      <c r="W24" s="86">
        <f t="shared" si="22"/>
        <v>9</v>
      </c>
      <c r="X24" s="78">
        <f t="shared" si="23"/>
        <v>799</v>
      </c>
      <c r="Y24" s="77">
        <f t="shared" si="24"/>
        <v>45</v>
      </c>
      <c r="Z24" s="78">
        <f t="shared" si="25"/>
        <v>324</v>
      </c>
      <c r="AA24" s="78">
        <f t="shared" si="4"/>
        <v>270</v>
      </c>
      <c r="AB24" s="78">
        <f t="shared" si="26"/>
        <v>205</v>
      </c>
      <c r="AC24" s="78">
        <f t="shared" si="27"/>
        <v>45</v>
      </c>
      <c r="AD24" s="78">
        <v>0</v>
      </c>
      <c r="AE24" s="78">
        <f t="shared" si="28"/>
        <v>9</v>
      </c>
      <c r="AF24" s="78">
        <f t="shared" si="29"/>
        <v>7</v>
      </c>
      <c r="AG24" s="79">
        <f t="shared" si="5"/>
        <v>144</v>
      </c>
    </row>
    <row r="25" spans="1:33" ht="15" customHeight="1" x14ac:dyDescent="0.2">
      <c r="A25" s="86">
        <f t="shared" si="6"/>
        <v>10.5</v>
      </c>
      <c r="B25" s="78">
        <f t="shared" si="7"/>
        <v>848</v>
      </c>
      <c r="C25" s="77">
        <f t="shared" si="8"/>
        <v>47.73</v>
      </c>
      <c r="D25" s="78">
        <f t="shared" si="9"/>
        <v>378</v>
      </c>
      <c r="E25" s="78">
        <f t="shared" si="0"/>
        <v>315</v>
      </c>
      <c r="F25" s="78">
        <f t="shared" si="10"/>
        <v>155</v>
      </c>
      <c r="G25" s="78">
        <f t="shared" si="11"/>
        <v>48</v>
      </c>
      <c r="H25" s="78">
        <v>0</v>
      </c>
      <c r="I25" s="78">
        <f t="shared" si="12"/>
        <v>10</v>
      </c>
      <c r="J25" s="78">
        <f t="shared" si="13"/>
        <v>7</v>
      </c>
      <c r="K25" s="79">
        <f t="shared" si="1"/>
        <v>90</v>
      </c>
      <c r="L25" s="86">
        <f t="shared" si="14"/>
        <v>9.5</v>
      </c>
      <c r="M25" s="78">
        <f t="shared" si="15"/>
        <v>803</v>
      </c>
      <c r="N25" s="77">
        <f t="shared" si="16"/>
        <v>45.24</v>
      </c>
      <c r="O25" s="78">
        <f t="shared" si="17"/>
        <v>342</v>
      </c>
      <c r="P25" s="78">
        <f t="shared" si="2"/>
        <v>285</v>
      </c>
      <c r="Q25" s="78">
        <f t="shared" si="18"/>
        <v>176</v>
      </c>
      <c r="R25" s="78">
        <f t="shared" si="19"/>
        <v>45</v>
      </c>
      <c r="S25" s="78">
        <v>0</v>
      </c>
      <c r="T25" s="78">
        <f t="shared" si="20"/>
        <v>9</v>
      </c>
      <c r="U25" s="78">
        <f t="shared" si="21"/>
        <v>7</v>
      </c>
      <c r="V25" s="79">
        <f t="shared" si="3"/>
        <v>115</v>
      </c>
      <c r="W25" s="86">
        <f t="shared" si="22"/>
        <v>8.5</v>
      </c>
      <c r="X25" s="78">
        <f t="shared" si="23"/>
        <v>755</v>
      </c>
      <c r="Y25" s="77">
        <f t="shared" si="24"/>
        <v>42.5</v>
      </c>
      <c r="Z25" s="78">
        <f t="shared" si="25"/>
        <v>306</v>
      </c>
      <c r="AA25" s="78">
        <f t="shared" si="4"/>
        <v>255</v>
      </c>
      <c r="AB25" s="78">
        <f t="shared" si="26"/>
        <v>194</v>
      </c>
      <c r="AC25" s="78">
        <f t="shared" si="27"/>
        <v>43</v>
      </c>
      <c r="AD25" s="78">
        <v>0</v>
      </c>
      <c r="AE25" s="78">
        <f t="shared" si="28"/>
        <v>9</v>
      </c>
      <c r="AF25" s="78">
        <f t="shared" si="29"/>
        <v>6</v>
      </c>
      <c r="AG25" s="79">
        <f t="shared" si="5"/>
        <v>136</v>
      </c>
    </row>
    <row r="26" spans="1:33" ht="15" customHeight="1" x14ac:dyDescent="0.2">
      <c r="A26" s="86">
        <f t="shared" si="6"/>
        <v>10</v>
      </c>
      <c r="B26" s="78">
        <f t="shared" si="7"/>
        <v>807</v>
      </c>
      <c r="C26" s="77">
        <f t="shared" si="8"/>
        <v>45.45</v>
      </c>
      <c r="D26" s="78">
        <f t="shared" si="9"/>
        <v>360</v>
      </c>
      <c r="E26" s="78">
        <f t="shared" si="0"/>
        <v>300</v>
      </c>
      <c r="F26" s="78">
        <f t="shared" si="10"/>
        <v>147</v>
      </c>
      <c r="G26" s="78">
        <f t="shared" si="11"/>
        <v>45</v>
      </c>
      <c r="H26" s="78">
        <v>0</v>
      </c>
      <c r="I26" s="78">
        <f t="shared" si="12"/>
        <v>9</v>
      </c>
      <c r="J26" s="78">
        <f t="shared" si="13"/>
        <v>7</v>
      </c>
      <c r="K26" s="79">
        <f t="shared" si="1"/>
        <v>86</v>
      </c>
      <c r="L26" s="86">
        <f t="shared" si="14"/>
        <v>9</v>
      </c>
      <c r="M26" s="78">
        <f t="shared" si="15"/>
        <v>761</v>
      </c>
      <c r="N26" s="77">
        <f t="shared" si="16"/>
        <v>42.86</v>
      </c>
      <c r="O26" s="78">
        <f t="shared" si="17"/>
        <v>324</v>
      </c>
      <c r="P26" s="78">
        <f t="shared" si="2"/>
        <v>270</v>
      </c>
      <c r="Q26" s="78">
        <f t="shared" si="18"/>
        <v>167</v>
      </c>
      <c r="R26" s="78">
        <f t="shared" si="19"/>
        <v>43</v>
      </c>
      <c r="S26" s="78">
        <v>0</v>
      </c>
      <c r="T26" s="78">
        <f t="shared" si="20"/>
        <v>9</v>
      </c>
      <c r="U26" s="78">
        <f t="shared" si="21"/>
        <v>6</v>
      </c>
      <c r="V26" s="79">
        <f t="shared" si="3"/>
        <v>109</v>
      </c>
      <c r="W26" s="86">
        <f t="shared" si="22"/>
        <v>8</v>
      </c>
      <c r="X26" s="78">
        <f t="shared" si="23"/>
        <v>710</v>
      </c>
      <c r="Y26" s="77">
        <f t="shared" si="24"/>
        <v>40</v>
      </c>
      <c r="Z26" s="78">
        <f t="shared" si="25"/>
        <v>288</v>
      </c>
      <c r="AA26" s="78">
        <f t="shared" si="4"/>
        <v>240</v>
      </c>
      <c r="AB26" s="78">
        <f t="shared" si="26"/>
        <v>182</v>
      </c>
      <c r="AC26" s="78">
        <f t="shared" si="27"/>
        <v>40</v>
      </c>
      <c r="AD26" s="78">
        <v>0</v>
      </c>
      <c r="AE26" s="78">
        <f t="shared" si="28"/>
        <v>8</v>
      </c>
      <c r="AF26" s="78">
        <f t="shared" si="29"/>
        <v>6</v>
      </c>
      <c r="AG26" s="79">
        <f t="shared" si="5"/>
        <v>128</v>
      </c>
    </row>
    <row r="27" spans="1:33" ht="15" customHeight="1" x14ac:dyDescent="0.2">
      <c r="A27" s="86">
        <f t="shared" si="6"/>
        <v>9.5</v>
      </c>
      <c r="B27" s="78">
        <f t="shared" si="7"/>
        <v>767</v>
      </c>
      <c r="C27" s="77">
        <f t="shared" si="8"/>
        <v>43.18</v>
      </c>
      <c r="D27" s="78">
        <f t="shared" si="9"/>
        <v>342</v>
      </c>
      <c r="E27" s="78">
        <f t="shared" si="0"/>
        <v>285</v>
      </c>
      <c r="F27" s="78">
        <f t="shared" si="10"/>
        <v>140</v>
      </c>
      <c r="G27" s="78">
        <f t="shared" si="11"/>
        <v>43</v>
      </c>
      <c r="H27" s="78">
        <v>0</v>
      </c>
      <c r="I27" s="78">
        <f t="shared" si="12"/>
        <v>9</v>
      </c>
      <c r="J27" s="78">
        <f t="shared" si="13"/>
        <v>6</v>
      </c>
      <c r="K27" s="79">
        <f t="shared" si="1"/>
        <v>82</v>
      </c>
      <c r="L27" s="86">
        <f t="shared" si="14"/>
        <v>8.5</v>
      </c>
      <c r="M27" s="78">
        <f t="shared" si="15"/>
        <v>719</v>
      </c>
      <c r="N27" s="77">
        <f t="shared" si="16"/>
        <v>40.479999999999997</v>
      </c>
      <c r="O27" s="78">
        <f t="shared" si="17"/>
        <v>306</v>
      </c>
      <c r="P27" s="78">
        <f t="shared" si="2"/>
        <v>255</v>
      </c>
      <c r="Q27" s="78">
        <f t="shared" si="18"/>
        <v>158</v>
      </c>
      <c r="R27" s="78">
        <f t="shared" si="19"/>
        <v>40</v>
      </c>
      <c r="S27" s="78">
        <v>0</v>
      </c>
      <c r="T27" s="78">
        <f t="shared" si="20"/>
        <v>8</v>
      </c>
      <c r="U27" s="78">
        <f t="shared" si="21"/>
        <v>6</v>
      </c>
      <c r="V27" s="79">
        <f t="shared" si="3"/>
        <v>104</v>
      </c>
      <c r="W27" s="86">
        <f t="shared" si="22"/>
        <v>7.5</v>
      </c>
      <c r="X27" s="78">
        <f t="shared" si="23"/>
        <v>666</v>
      </c>
      <c r="Y27" s="77">
        <f t="shared" si="24"/>
        <v>37.5</v>
      </c>
      <c r="Z27" s="78">
        <f t="shared" si="25"/>
        <v>270</v>
      </c>
      <c r="AA27" s="78">
        <f t="shared" si="4"/>
        <v>225</v>
      </c>
      <c r="AB27" s="78">
        <f t="shared" si="26"/>
        <v>171</v>
      </c>
      <c r="AC27" s="78">
        <f t="shared" si="27"/>
        <v>38</v>
      </c>
      <c r="AD27" s="78">
        <v>0</v>
      </c>
      <c r="AE27" s="78">
        <f t="shared" si="28"/>
        <v>8</v>
      </c>
      <c r="AF27" s="78">
        <f t="shared" si="29"/>
        <v>6</v>
      </c>
      <c r="AG27" s="79">
        <f t="shared" si="5"/>
        <v>119</v>
      </c>
    </row>
    <row r="28" spans="1:33" ht="15" customHeight="1" x14ac:dyDescent="0.2">
      <c r="A28" s="86">
        <f t="shared" si="6"/>
        <v>9</v>
      </c>
      <c r="B28" s="78">
        <f t="shared" si="7"/>
        <v>727</v>
      </c>
      <c r="C28" s="77">
        <f t="shared" si="8"/>
        <v>40.909999999999997</v>
      </c>
      <c r="D28" s="78">
        <f t="shared" si="9"/>
        <v>324</v>
      </c>
      <c r="E28" s="78">
        <f t="shared" si="0"/>
        <v>270</v>
      </c>
      <c r="F28" s="78">
        <f t="shared" si="10"/>
        <v>133</v>
      </c>
      <c r="G28" s="78">
        <f t="shared" si="11"/>
        <v>41</v>
      </c>
      <c r="H28" s="78">
        <v>0</v>
      </c>
      <c r="I28" s="78">
        <f t="shared" si="12"/>
        <v>8</v>
      </c>
      <c r="J28" s="78">
        <f t="shared" si="13"/>
        <v>6</v>
      </c>
      <c r="K28" s="79">
        <f t="shared" si="1"/>
        <v>78</v>
      </c>
      <c r="L28" s="86">
        <f t="shared" si="14"/>
        <v>8</v>
      </c>
      <c r="M28" s="78">
        <f t="shared" si="15"/>
        <v>677</v>
      </c>
      <c r="N28" s="77">
        <f t="shared" si="16"/>
        <v>38.1</v>
      </c>
      <c r="O28" s="78">
        <f t="shared" si="17"/>
        <v>288</v>
      </c>
      <c r="P28" s="78">
        <f t="shared" si="2"/>
        <v>240</v>
      </c>
      <c r="Q28" s="78">
        <f t="shared" si="18"/>
        <v>149</v>
      </c>
      <c r="R28" s="78">
        <f t="shared" si="19"/>
        <v>38</v>
      </c>
      <c r="S28" s="78">
        <v>0</v>
      </c>
      <c r="T28" s="78">
        <f t="shared" si="20"/>
        <v>8</v>
      </c>
      <c r="U28" s="78">
        <f t="shared" si="21"/>
        <v>6</v>
      </c>
      <c r="V28" s="79">
        <f t="shared" si="3"/>
        <v>97</v>
      </c>
      <c r="W28" s="86">
        <f t="shared" si="22"/>
        <v>7</v>
      </c>
      <c r="X28" s="78">
        <f t="shared" si="23"/>
        <v>622</v>
      </c>
      <c r="Y28" s="77">
        <f t="shared" si="24"/>
        <v>35</v>
      </c>
      <c r="Z28" s="78">
        <f t="shared" si="25"/>
        <v>252</v>
      </c>
      <c r="AA28" s="78">
        <f t="shared" si="4"/>
        <v>210</v>
      </c>
      <c r="AB28" s="78">
        <f t="shared" si="26"/>
        <v>160</v>
      </c>
      <c r="AC28" s="78">
        <f t="shared" si="27"/>
        <v>35</v>
      </c>
      <c r="AD28" s="78">
        <v>0</v>
      </c>
      <c r="AE28" s="78">
        <f t="shared" si="28"/>
        <v>7</v>
      </c>
      <c r="AF28" s="78">
        <f t="shared" si="29"/>
        <v>5</v>
      </c>
      <c r="AG28" s="79">
        <f t="shared" si="5"/>
        <v>113</v>
      </c>
    </row>
    <row r="29" spans="1:33" ht="15" customHeight="1" x14ac:dyDescent="0.2">
      <c r="A29" s="86">
        <f t="shared" si="6"/>
        <v>8.5</v>
      </c>
      <c r="B29" s="78">
        <f t="shared" si="7"/>
        <v>686</v>
      </c>
      <c r="C29" s="77">
        <f t="shared" si="8"/>
        <v>38.64</v>
      </c>
      <c r="D29" s="78">
        <f t="shared" si="9"/>
        <v>306</v>
      </c>
      <c r="E29" s="78">
        <f t="shared" si="0"/>
        <v>255</v>
      </c>
      <c r="F29" s="78">
        <f t="shared" si="10"/>
        <v>125</v>
      </c>
      <c r="G29" s="78">
        <f t="shared" si="11"/>
        <v>39</v>
      </c>
      <c r="H29" s="78">
        <v>0</v>
      </c>
      <c r="I29" s="78">
        <f t="shared" si="12"/>
        <v>8</v>
      </c>
      <c r="J29" s="78">
        <f t="shared" si="13"/>
        <v>6</v>
      </c>
      <c r="K29" s="79">
        <f t="shared" si="1"/>
        <v>72</v>
      </c>
      <c r="L29" s="86">
        <f t="shared" si="14"/>
        <v>7.5</v>
      </c>
      <c r="M29" s="78">
        <f t="shared" si="15"/>
        <v>634</v>
      </c>
      <c r="N29" s="77">
        <f t="shared" si="16"/>
        <v>35.71</v>
      </c>
      <c r="O29" s="78">
        <f t="shared" si="17"/>
        <v>270</v>
      </c>
      <c r="P29" s="78">
        <f t="shared" si="2"/>
        <v>225</v>
      </c>
      <c r="Q29" s="78">
        <f t="shared" si="18"/>
        <v>139</v>
      </c>
      <c r="R29" s="78">
        <f t="shared" si="19"/>
        <v>36</v>
      </c>
      <c r="S29" s="78">
        <v>0</v>
      </c>
      <c r="T29" s="78">
        <f t="shared" si="20"/>
        <v>7</v>
      </c>
      <c r="U29" s="78">
        <f t="shared" si="21"/>
        <v>5</v>
      </c>
      <c r="V29" s="79">
        <f t="shared" si="3"/>
        <v>91</v>
      </c>
      <c r="W29" s="86">
        <f t="shared" si="22"/>
        <v>6.5</v>
      </c>
      <c r="X29" s="78">
        <f t="shared" si="23"/>
        <v>577</v>
      </c>
      <c r="Y29" s="77">
        <f t="shared" si="24"/>
        <v>32.5</v>
      </c>
      <c r="Z29" s="78">
        <f t="shared" si="25"/>
        <v>234</v>
      </c>
      <c r="AA29" s="78">
        <f t="shared" si="4"/>
        <v>195</v>
      </c>
      <c r="AB29" s="78">
        <f t="shared" si="26"/>
        <v>148</v>
      </c>
      <c r="AC29" s="78">
        <f t="shared" si="27"/>
        <v>33</v>
      </c>
      <c r="AD29" s="78">
        <v>0</v>
      </c>
      <c r="AE29" s="78">
        <f t="shared" si="28"/>
        <v>7</v>
      </c>
      <c r="AF29" s="78">
        <f t="shared" si="29"/>
        <v>5</v>
      </c>
      <c r="AG29" s="79">
        <f t="shared" si="5"/>
        <v>103</v>
      </c>
    </row>
    <row r="30" spans="1:33" ht="15" customHeight="1" x14ac:dyDescent="0.2">
      <c r="A30" s="86">
        <f t="shared" si="6"/>
        <v>8</v>
      </c>
      <c r="B30" s="78">
        <f t="shared" si="7"/>
        <v>646</v>
      </c>
      <c r="C30" s="77">
        <f t="shared" si="8"/>
        <v>36.36</v>
      </c>
      <c r="D30" s="78">
        <f t="shared" si="9"/>
        <v>288</v>
      </c>
      <c r="E30" s="78">
        <f t="shared" si="0"/>
        <v>240</v>
      </c>
      <c r="F30" s="78">
        <f t="shared" si="10"/>
        <v>118</v>
      </c>
      <c r="G30" s="78">
        <f t="shared" si="11"/>
        <v>36</v>
      </c>
      <c r="H30" s="78">
        <v>0</v>
      </c>
      <c r="I30" s="78">
        <f t="shared" si="12"/>
        <v>7</v>
      </c>
      <c r="J30" s="78">
        <f t="shared" si="13"/>
        <v>5</v>
      </c>
      <c r="K30" s="79">
        <f t="shared" si="1"/>
        <v>70</v>
      </c>
      <c r="L30" s="86">
        <f t="shared" si="14"/>
        <v>7</v>
      </c>
      <c r="M30" s="78">
        <f t="shared" si="15"/>
        <v>592</v>
      </c>
      <c r="N30" s="77">
        <f t="shared" si="16"/>
        <v>33.33</v>
      </c>
      <c r="O30" s="78">
        <f t="shared" si="17"/>
        <v>252</v>
      </c>
      <c r="P30" s="78">
        <f t="shared" si="2"/>
        <v>210</v>
      </c>
      <c r="Q30" s="78">
        <f t="shared" si="18"/>
        <v>130</v>
      </c>
      <c r="R30" s="78">
        <f t="shared" si="19"/>
        <v>33</v>
      </c>
      <c r="S30" s="78">
        <v>0</v>
      </c>
      <c r="T30" s="78">
        <f t="shared" si="20"/>
        <v>7</v>
      </c>
      <c r="U30" s="78">
        <f t="shared" si="21"/>
        <v>5</v>
      </c>
      <c r="V30" s="79">
        <f t="shared" si="3"/>
        <v>85</v>
      </c>
      <c r="W30" s="86">
        <f t="shared" si="22"/>
        <v>6</v>
      </c>
      <c r="X30" s="78">
        <f t="shared" si="23"/>
        <v>533</v>
      </c>
      <c r="Y30" s="77">
        <f t="shared" si="24"/>
        <v>30</v>
      </c>
      <c r="Z30" s="78">
        <f t="shared" si="25"/>
        <v>216</v>
      </c>
      <c r="AA30" s="78">
        <f t="shared" si="4"/>
        <v>180</v>
      </c>
      <c r="AB30" s="78">
        <f t="shared" si="26"/>
        <v>137</v>
      </c>
      <c r="AC30" s="78">
        <f t="shared" si="27"/>
        <v>30</v>
      </c>
      <c r="AD30" s="78">
        <v>0</v>
      </c>
      <c r="AE30" s="78">
        <f t="shared" si="28"/>
        <v>6</v>
      </c>
      <c r="AF30" s="78">
        <f t="shared" si="29"/>
        <v>5</v>
      </c>
      <c r="AG30" s="79">
        <f t="shared" si="5"/>
        <v>96</v>
      </c>
    </row>
    <row r="31" spans="1:33" ht="15" customHeight="1" x14ac:dyDescent="0.2">
      <c r="A31" s="86">
        <f t="shared" si="6"/>
        <v>7.5</v>
      </c>
      <c r="B31" s="78">
        <f t="shared" si="7"/>
        <v>605</v>
      </c>
      <c r="C31" s="77">
        <f t="shared" si="8"/>
        <v>34.090000000000003</v>
      </c>
      <c r="D31" s="78">
        <f t="shared" si="9"/>
        <v>270</v>
      </c>
      <c r="E31" s="78">
        <f t="shared" si="0"/>
        <v>225</v>
      </c>
      <c r="F31" s="78">
        <f t="shared" si="10"/>
        <v>110</v>
      </c>
      <c r="G31" s="78">
        <f t="shared" si="11"/>
        <v>34</v>
      </c>
      <c r="H31" s="78">
        <v>0</v>
      </c>
      <c r="I31" s="78">
        <f t="shared" si="12"/>
        <v>7</v>
      </c>
      <c r="J31" s="78">
        <f t="shared" si="13"/>
        <v>5</v>
      </c>
      <c r="K31" s="79">
        <f t="shared" si="1"/>
        <v>64</v>
      </c>
      <c r="L31" s="86">
        <f t="shared" si="14"/>
        <v>6.5</v>
      </c>
      <c r="M31" s="78">
        <f t="shared" si="15"/>
        <v>550</v>
      </c>
      <c r="N31" s="77">
        <f t="shared" si="16"/>
        <v>30.95</v>
      </c>
      <c r="O31" s="78">
        <f t="shared" si="17"/>
        <v>234</v>
      </c>
      <c r="P31" s="78">
        <f t="shared" si="2"/>
        <v>195</v>
      </c>
      <c r="Q31" s="78">
        <f t="shared" si="18"/>
        <v>121</v>
      </c>
      <c r="R31" s="78">
        <f t="shared" si="19"/>
        <v>31</v>
      </c>
      <c r="S31" s="78">
        <v>0</v>
      </c>
      <c r="T31" s="78">
        <f t="shared" si="20"/>
        <v>6</v>
      </c>
      <c r="U31" s="78">
        <f t="shared" si="21"/>
        <v>5</v>
      </c>
      <c r="V31" s="79">
        <f t="shared" si="3"/>
        <v>79</v>
      </c>
      <c r="W31" s="86">
        <f t="shared" si="22"/>
        <v>5.5</v>
      </c>
      <c r="X31" s="78">
        <f t="shared" si="23"/>
        <v>488</v>
      </c>
      <c r="Y31" s="77">
        <f t="shared" si="24"/>
        <v>27.5</v>
      </c>
      <c r="Z31" s="78">
        <f t="shared" si="25"/>
        <v>198</v>
      </c>
      <c r="AA31" s="78">
        <f t="shared" si="4"/>
        <v>165</v>
      </c>
      <c r="AB31" s="78">
        <f t="shared" si="26"/>
        <v>125</v>
      </c>
      <c r="AC31" s="78">
        <f t="shared" si="27"/>
        <v>28</v>
      </c>
      <c r="AD31" s="78">
        <v>0</v>
      </c>
      <c r="AE31" s="78">
        <f t="shared" si="28"/>
        <v>6</v>
      </c>
      <c r="AF31" s="78">
        <f t="shared" si="29"/>
        <v>4</v>
      </c>
      <c r="AG31" s="79">
        <f t="shared" si="5"/>
        <v>87</v>
      </c>
    </row>
    <row r="32" spans="1:33" ht="15" customHeight="1" x14ac:dyDescent="0.2">
      <c r="A32" s="86">
        <f t="shared" si="6"/>
        <v>7</v>
      </c>
      <c r="B32" s="78">
        <f t="shared" si="7"/>
        <v>565</v>
      </c>
      <c r="C32" s="77">
        <f t="shared" si="8"/>
        <v>31.82</v>
      </c>
      <c r="D32" s="78">
        <f t="shared" si="9"/>
        <v>252</v>
      </c>
      <c r="E32" s="78">
        <f t="shared" si="0"/>
        <v>210</v>
      </c>
      <c r="F32" s="78">
        <f t="shared" si="10"/>
        <v>103</v>
      </c>
      <c r="G32" s="78">
        <f t="shared" si="11"/>
        <v>32</v>
      </c>
      <c r="H32" s="78">
        <v>0</v>
      </c>
      <c r="I32" s="78">
        <f t="shared" si="12"/>
        <v>6</v>
      </c>
      <c r="J32" s="78">
        <f t="shared" si="13"/>
        <v>5</v>
      </c>
      <c r="K32" s="79">
        <f t="shared" si="1"/>
        <v>60</v>
      </c>
      <c r="L32" s="86">
        <f t="shared" si="14"/>
        <v>6</v>
      </c>
      <c r="M32" s="78">
        <f t="shared" si="15"/>
        <v>507</v>
      </c>
      <c r="N32" s="77">
        <f t="shared" si="16"/>
        <v>28.57</v>
      </c>
      <c r="O32" s="78">
        <f t="shared" si="17"/>
        <v>216</v>
      </c>
      <c r="P32" s="78">
        <f t="shared" si="2"/>
        <v>180</v>
      </c>
      <c r="Q32" s="78">
        <f t="shared" si="18"/>
        <v>111</v>
      </c>
      <c r="R32" s="78">
        <f t="shared" si="19"/>
        <v>29</v>
      </c>
      <c r="S32" s="78">
        <v>0</v>
      </c>
      <c r="T32" s="78">
        <f t="shared" si="20"/>
        <v>6</v>
      </c>
      <c r="U32" s="78">
        <f t="shared" si="21"/>
        <v>4</v>
      </c>
      <c r="V32" s="79">
        <f t="shared" si="3"/>
        <v>72</v>
      </c>
      <c r="W32" s="86">
        <f t="shared" si="22"/>
        <v>5</v>
      </c>
      <c r="X32" s="78">
        <f t="shared" si="23"/>
        <v>444</v>
      </c>
      <c r="Y32" s="77">
        <f t="shared" si="24"/>
        <v>25</v>
      </c>
      <c r="Z32" s="78">
        <f t="shared" si="25"/>
        <v>180</v>
      </c>
      <c r="AA32" s="78">
        <f t="shared" si="4"/>
        <v>150</v>
      </c>
      <c r="AB32" s="78">
        <f t="shared" si="26"/>
        <v>114</v>
      </c>
      <c r="AC32" s="78">
        <f t="shared" si="27"/>
        <v>25</v>
      </c>
      <c r="AD32" s="78">
        <v>0</v>
      </c>
      <c r="AE32" s="78">
        <f t="shared" si="28"/>
        <v>5</v>
      </c>
      <c r="AF32" s="78">
        <f t="shared" si="29"/>
        <v>4</v>
      </c>
      <c r="AG32" s="79">
        <f t="shared" si="5"/>
        <v>80</v>
      </c>
    </row>
    <row r="33" spans="1:33" ht="15" customHeight="1" x14ac:dyDescent="0.2">
      <c r="A33" s="86">
        <f t="shared" si="6"/>
        <v>6.5</v>
      </c>
      <c r="B33" s="78">
        <f t="shared" si="7"/>
        <v>525</v>
      </c>
      <c r="C33" s="77">
        <f t="shared" si="8"/>
        <v>29.55</v>
      </c>
      <c r="D33" s="78">
        <f t="shared" si="9"/>
        <v>234</v>
      </c>
      <c r="E33" s="78">
        <f t="shared" si="0"/>
        <v>195</v>
      </c>
      <c r="F33" s="78">
        <f t="shared" si="10"/>
        <v>96</v>
      </c>
      <c r="G33" s="78">
        <f t="shared" si="11"/>
        <v>30</v>
      </c>
      <c r="H33" s="78">
        <v>0</v>
      </c>
      <c r="I33" s="78">
        <f t="shared" si="12"/>
        <v>6</v>
      </c>
      <c r="J33" s="78">
        <f t="shared" si="13"/>
        <v>4</v>
      </c>
      <c r="K33" s="79">
        <f t="shared" si="1"/>
        <v>56</v>
      </c>
      <c r="L33" s="86">
        <f t="shared" si="14"/>
        <v>5.5</v>
      </c>
      <c r="M33" s="78">
        <f t="shared" si="15"/>
        <v>465</v>
      </c>
      <c r="N33" s="77">
        <f t="shared" si="16"/>
        <v>26.19</v>
      </c>
      <c r="O33" s="78">
        <f t="shared" si="17"/>
        <v>198</v>
      </c>
      <c r="P33" s="78">
        <f t="shared" si="2"/>
        <v>165</v>
      </c>
      <c r="Q33" s="78">
        <f t="shared" si="18"/>
        <v>102</v>
      </c>
      <c r="R33" s="78">
        <f t="shared" si="19"/>
        <v>26</v>
      </c>
      <c r="S33" s="78">
        <v>0</v>
      </c>
      <c r="T33" s="78">
        <f t="shared" si="20"/>
        <v>5</v>
      </c>
      <c r="U33" s="78">
        <f t="shared" si="21"/>
        <v>4</v>
      </c>
      <c r="V33" s="79">
        <f t="shared" si="3"/>
        <v>67</v>
      </c>
      <c r="W33" s="86">
        <f t="shared" si="22"/>
        <v>4.5</v>
      </c>
      <c r="X33" s="78">
        <f t="shared" si="23"/>
        <v>400</v>
      </c>
      <c r="Y33" s="77">
        <f t="shared" si="24"/>
        <v>22.5</v>
      </c>
      <c r="Z33" s="78">
        <f t="shared" si="25"/>
        <v>162</v>
      </c>
      <c r="AA33" s="78">
        <f t="shared" si="4"/>
        <v>135</v>
      </c>
      <c r="AB33" s="78">
        <f t="shared" si="26"/>
        <v>103</v>
      </c>
      <c r="AC33" s="78">
        <f t="shared" si="27"/>
        <v>23</v>
      </c>
      <c r="AD33" s="78">
        <v>0</v>
      </c>
      <c r="AE33" s="78">
        <f t="shared" si="28"/>
        <v>5</v>
      </c>
      <c r="AF33" s="78">
        <f t="shared" si="29"/>
        <v>3</v>
      </c>
      <c r="AG33" s="79">
        <f t="shared" si="5"/>
        <v>72</v>
      </c>
    </row>
    <row r="34" spans="1:33" ht="15" customHeight="1" x14ac:dyDescent="0.2">
      <c r="A34" s="86">
        <f t="shared" si="6"/>
        <v>6</v>
      </c>
      <c r="B34" s="78">
        <f t="shared" si="7"/>
        <v>484</v>
      </c>
      <c r="C34" s="77">
        <f t="shared" si="8"/>
        <v>27.27</v>
      </c>
      <c r="D34" s="78">
        <f t="shared" si="9"/>
        <v>216</v>
      </c>
      <c r="E34" s="78">
        <f t="shared" si="0"/>
        <v>180</v>
      </c>
      <c r="F34" s="78">
        <f t="shared" si="10"/>
        <v>88</v>
      </c>
      <c r="G34" s="78">
        <f t="shared" si="11"/>
        <v>27</v>
      </c>
      <c r="H34" s="78">
        <v>0</v>
      </c>
      <c r="I34" s="78">
        <f t="shared" si="12"/>
        <v>5</v>
      </c>
      <c r="J34" s="78">
        <f t="shared" si="13"/>
        <v>4</v>
      </c>
      <c r="K34" s="79">
        <f t="shared" si="1"/>
        <v>52</v>
      </c>
      <c r="L34" s="86">
        <f t="shared" si="14"/>
        <v>5</v>
      </c>
      <c r="M34" s="78">
        <f t="shared" si="15"/>
        <v>423</v>
      </c>
      <c r="N34" s="77">
        <f t="shared" si="16"/>
        <v>23.81</v>
      </c>
      <c r="O34" s="78">
        <f t="shared" si="17"/>
        <v>180</v>
      </c>
      <c r="P34" s="78">
        <f t="shared" si="2"/>
        <v>150</v>
      </c>
      <c r="Q34" s="78">
        <f t="shared" si="18"/>
        <v>93</v>
      </c>
      <c r="R34" s="78">
        <f t="shared" si="19"/>
        <v>24</v>
      </c>
      <c r="S34" s="78">
        <v>0</v>
      </c>
      <c r="T34" s="78">
        <f t="shared" si="20"/>
        <v>5</v>
      </c>
      <c r="U34" s="78">
        <f t="shared" si="21"/>
        <v>4</v>
      </c>
      <c r="V34" s="79">
        <f t="shared" si="3"/>
        <v>60</v>
      </c>
      <c r="W34" s="86">
        <f t="shared" si="22"/>
        <v>4</v>
      </c>
      <c r="X34" s="78">
        <f t="shared" si="23"/>
        <v>355</v>
      </c>
      <c r="Y34" s="77">
        <f t="shared" si="24"/>
        <v>20</v>
      </c>
      <c r="Z34" s="78">
        <f t="shared" si="25"/>
        <v>144</v>
      </c>
      <c r="AA34" s="78">
        <f t="shared" si="4"/>
        <v>120</v>
      </c>
      <c r="AB34" s="78">
        <f t="shared" si="26"/>
        <v>91</v>
      </c>
      <c r="AC34" s="78">
        <f t="shared" si="27"/>
        <v>20</v>
      </c>
      <c r="AD34" s="78">
        <v>0</v>
      </c>
      <c r="AE34" s="78">
        <f t="shared" si="28"/>
        <v>4</v>
      </c>
      <c r="AF34" s="78">
        <f t="shared" si="29"/>
        <v>3</v>
      </c>
      <c r="AG34" s="79">
        <f t="shared" si="5"/>
        <v>64</v>
      </c>
    </row>
    <row r="35" spans="1:33" ht="15" customHeight="1" x14ac:dyDescent="0.2">
      <c r="A35" s="86">
        <f t="shared" si="6"/>
        <v>5.5</v>
      </c>
      <c r="B35" s="78">
        <f t="shared" si="7"/>
        <v>444</v>
      </c>
      <c r="C35" s="77">
        <f t="shared" si="8"/>
        <v>25</v>
      </c>
      <c r="D35" s="78">
        <f t="shared" si="9"/>
        <v>198</v>
      </c>
      <c r="E35" s="78">
        <f t="shared" si="0"/>
        <v>165</v>
      </c>
      <c r="F35" s="78">
        <f t="shared" si="10"/>
        <v>81</v>
      </c>
      <c r="G35" s="78">
        <f t="shared" si="11"/>
        <v>25</v>
      </c>
      <c r="H35" s="78">
        <v>0</v>
      </c>
      <c r="I35" s="78">
        <f t="shared" si="12"/>
        <v>5</v>
      </c>
      <c r="J35" s="78">
        <f t="shared" si="13"/>
        <v>4</v>
      </c>
      <c r="K35" s="79">
        <f t="shared" si="1"/>
        <v>47</v>
      </c>
      <c r="L35" s="86">
        <f t="shared" si="14"/>
        <v>4.5</v>
      </c>
      <c r="M35" s="78">
        <f t="shared" si="15"/>
        <v>381</v>
      </c>
      <c r="N35" s="77">
        <f t="shared" si="16"/>
        <v>21.43</v>
      </c>
      <c r="O35" s="78">
        <f t="shared" si="17"/>
        <v>162</v>
      </c>
      <c r="P35" s="78">
        <f t="shared" si="2"/>
        <v>135</v>
      </c>
      <c r="Q35" s="78">
        <f t="shared" si="18"/>
        <v>84</v>
      </c>
      <c r="R35" s="78">
        <f t="shared" si="19"/>
        <v>21</v>
      </c>
      <c r="S35" s="78">
        <v>0</v>
      </c>
      <c r="T35" s="78">
        <f t="shared" si="20"/>
        <v>4</v>
      </c>
      <c r="U35" s="78">
        <f t="shared" si="21"/>
        <v>3</v>
      </c>
      <c r="V35" s="79">
        <f t="shared" si="3"/>
        <v>56</v>
      </c>
      <c r="W35" s="86">
        <f t="shared" si="22"/>
        <v>3.5</v>
      </c>
      <c r="X35" s="78">
        <f t="shared" si="23"/>
        <v>311</v>
      </c>
      <c r="Y35" s="77">
        <f t="shared" si="24"/>
        <v>17.5</v>
      </c>
      <c r="Z35" s="78">
        <f t="shared" si="25"/>
        <v>126</v>
      </c>
      <c r="AA35" s="78">
        <f t="shared" si="4"/>
        <v>105</v>
      </c>
      <c r="AB35" s="78">
        <f t="shared" si="26"/>
        <v>80</v>
      </c>
      <c r="AC35" s="78">
        <f t="shared" si="27"/>
        <v>18</v>
      </c>
      <c r="AD35" s="78">
        <v>0</v>
      </c>
      <c r="AE35" s="78">
        <f t="shared" si="28"/>
        <v>4</v>
      </c>
      <c r="AF35" s="78">
        <f t="shared" si="29"/>
        <v>3</v>
      </c>
      <c r="AG35" s="79">
        <f t="shared" si="5"/>
        <v>55</v>
      </c>
    </row>
    <row r="36" spans="1:33" ht="15" customHeight="1" x14ac:dyDescent="0.2">
      <c r="A36" s="86">
        <f t="shared" si="6"/>
        <v>5</v>
      </c>
      <c r="B36" s="78">
        <f t="shared" si="7"/>
        <v>404</v>
      </c>
      <c r="C36" s="77">
        <f t="shared" si="8"/>
        <v>22.73</v>
      </c>
      <c r="D36" s="78">
        <f t="shared" si="9"/>
        <v>180</v>
      </c>
      <c r="E36" s="78">
        <f t="shared" si="0"/>
        <v>150</v>
      </c>
      <c r="F36" s="78">
        <f t="shared" si="10"/>
        <v>74</v>
      </c>
      <c r="G36" s="78">
        <f t="shared" si="11"/>
        <v>23</v>
      </c>
      <c r="H36" s="78">
        <v>0</v>
      </c>
      <c r="I36" s="78">
        <f t="shared" si="12"/>
        <v>5</v>
      </c>
      <c r="J36" s="78">
        <f t="shared" si="13"/>
        <v>3</v>
      </c>
      <c r="K36" s="79">
        <f t="shared" si="1"/>
        <v>43</v>
      </c>
      <c r="L36" s="86">
        <f t="shared" si="14"/>
        <v>4</v>
      </c>
      <c r="M36" s="78">
        <f t="shared" si="15"/>
        <v>338</v>
      </c>
      <c r="N36" s="77">
        <f t="shared" si="16"/>
        <v>19.05</v>
      </c>
      <c r="O36" s="78">
        <f t="shared" si="17"/>
        <v>144</v>
      </c>
      <c r="P36" s="78">
        <f t="shared" si="2"/>
        <v>120</v>
      </c>
      <c r="Q36" s="78">
        <f t="shared" si="18"/>
        <v>74</v>
      </c>
      <c r="R36" s="78">
        <f t="shared" si="19"/>
        <v>19</v>
      </c>
      <c r="S36" s="78">
        <v>0</v>
      </c>
      <c r="T36" s="78">
        <f t="shared" si="20"/>
        <v>4</v>
      </c>
      <c r="U36" s="78">
        <f t="shared" si="21"/>
        <v>3</v>
      </c>
      <c r="V36" s="79">
        <f t="shared" si="3"/>
        <v>48</v>
      </c>
      <c r="W36" s="86">
        <f t="shared" si="22"/>
        <v>3</v>
      </c>
      <c r="X36" s="78">
        <f t="shared" si="23"/>
        <v>266</v>
      </c>
      <c r="Y36" s="77">
        <f t="shared" si="24"/>
        <v>15</v>
      </c>
      <c r="Z36" s="78">
        <f t="shared" si="25"/>
        <v>108</v>
      </c>
      <c r="AA36" s="78">
        <f t="shared" si="4"/>
        <v>90</v>
      </c>
      <c r="AB36" s="78">
        <f t="shared" si="26"/>
        <v>68</v>
      </c>
      <c r="AC36" s="78">
        <f t="shared" si="27"/>
        <v>15</v>
      </c>
      <c r="AD36" s="78">
        <v>0</v>
      </c>
      <c r="AE36" s="78">
        <f t="shared" si="28"/>
        <v>3</v>
      </c>
      <c r="AF36" s="78">
        <f t="shared" si="29"/>
        <v>2</v>
      </c>
      <c r="AG36" s="79">
        <f t="shared" si="5"/>
        <v>48</v>
      </c>
    </row>
    <row r="37" spans="1:33" ht="15" customHeight="1" x14ac:dyDescent="0.2">
      <c r="A37" s="86">
        <f t="shared" si="6"/>
        <v>4.5</v>
      </c>
      <c r="B37" s="78">
        <f t="shared" si="7"/>
        <v>363</v>
      </c>
      <c r="C37" s="77">
        <f t="shared" si="8"/>
        <v>20.45</v>
      </c>
      <c r="D37" s="78">
        <f t="shared" si="9"/>
        <v>162</v>
      </c>
      <c r="E37" s="78">
        <f t="shared" si="0"/>
        <v>135</v>
      </c>
      <c r="F37" s="78">
        <f t="shared" si="10"/>
        <v>66</v>
      </c>
      <c r="G37" s="78">
        <f t="shared" si="11"/>
        <v>20</v>
      </c>
      <c r="H37" s="78">
        <v>0</v>
      </c>
      <c r="I37" s="78">
        <f t="shared" si="12"/>
        <v>4</v>
      </c>
      <c r="J37" s="78">
        <f t="shared" si="13"/>
        <v>3</v>
      </c>
      <c r="K37" s="79">
        <f t="shared" si="1"/>
        <v>39</v>
      </c>
      <c r="L37" s="86">
        <f t="shared" si="14"/>
        <v>3.5</v>
      </c>
      <c r="M37" s="78">
        <f t="shared" si="15"/>
        <v>296</v>
      </c>
      <c r="N37" s="77">
        <f t="shared" si="16"/>
        <v>16.670000000000002</v>
      </c>
      <c r="O37" s="78">
        <f t="shared" si="17"/>
        <v>126</v>
      </c>
      <c r="P37" s="78">
        <f t="shared" si="2"/>
        <v>105</v>
      </c>
      <c r="Q37" s="78">
        <f t="shared" si="18"/>
        <v>65</v>
      </c>
      <c r="R37" s="78">
        <f t="shared" si="19"/>
        <v>17</v>
      </c>
      <c r="S37" s="78">
        <v>0</v>
      </c>
      <c r="T37" s="78">
        <f t="shared" si="20"/>
        <v>3</v>
      </c>
      <c r="U37" s="78">
        <f t="shared" si="21"/>
        <v>3</v>
      </c>
      <c r="V37" s="79">
        <f t="shared" si="3"/>
        <v>42</v>
      </c>
      <c r="W37" s="86">
        <f t="shared" si="22"/>
        <v>2.5</v>
      </c>
      <c r="X37" s="78">
        <f t="shared" si="23"/>
        <v>222</v>
      </c>
      <c r="Y37" s="77">
        <f t="shared" si="24"/>
        <v>12.5</v>
      </c>
      <c r="Z37" s="78">
        <f t="shared" si="25"/>
        <v>90</v>
      </c>
      <c r="AA37" s="78">
        <f t="shared" si="4"/>
        <v>75</v>
      </c>
      <c r="AB37" s="78">
        <f t="shared" si="26"/>
        <v>57</v>
      </c>
      <c r="AC37" s="78">
        <f t="shared" si="27"/>
        <v>13</v>
      </c>
      <c r="AD37" s="78">
        <v>0</v>
      </c>
      <c r="AE37" s="78">
        <f t="shared" si="28"/>
        <v>3</v>
      </c>
      <c r="AF37" s="78">
        <f t="shared" si="29"/>
        <v>2</v>
      </c>
      <c r="AG37" s="79">
        <f t="shared" si="5"/>
        <v>39</v>
      </c>
    </row>
    <row r="38" spans="1:33" ht="15" customHeight="1" x14ac:dyDescent="0.2">
      <c r="A38" s="86">
        <f t="shared" si="6"/>
        <v>4</v>
      </c>
      <c r="B38" s="78">
        <f t="shared" si="7"/>
        <v>323</v>
      </c>
      <c r="C38" s="77">
        <f t="shared" si="8"/>
        <v>18.18</v>
      </c>
      <c r="D38" s="78">
        <f t="shared" si="9"/>
        <v>144</v>
      </c>
      <c r="E38" s="78">
        <f t="shared" si="0"/>
        <v>120</v>
      </c>
      <c r="F38" s="78">
        <f t="shared" si="10"/>
        <v>59</v>
      </c>
      <c r="G38" s="78">
        <f t="shared" si="11"/>
        <v>18</v>
      </c>
      <c r="H38" s="78">
        <v>0</v>
      </c>
      <c r="I38" s="78">
        <f t="shared" si="12"/>
        <v>4</v>
      </c>
      <c r="J38" s="78">
        <f t="shared" si="13"/>
        <v>3</v>
      </c>
      <c r="K38" s="79">
        <f t="shared" si="1"/>
        <v>34</v>
      </c>
      <c r="L38" s="86">
        <f t="shared" si="14"/>
        <v>3</v>
      </c>
      <c r="M38" s="78">
        <f t="shared" si="15"/>
        <v>254</v>
      </c>
      <c r="N38" s="77">
        <f t="shared" si="16"/>
        <v>14.29</v>
      </c>
      <c r="O38" s="78">
        <f t="shared" si="17"/>
        <v>108</v>
      </c>
      <c r="P38" s="78">
        <f t="shared" si="2"/>
        <v>90</v>
      </c>
      <c r="Q38" s="78">
        <f t="shared" si="18"/>
        <v>56</v>
      </c>
      <c r="R38" s="78">
        <f t="shared" si="19"/>
        <v>14</v>
      </c>
      <c r="S38" s="78">
        <v>0</v>
      </c>
      <c r="T38" s="78">
        <f t="shared" si="20"/>
        <v>3</v>
      </c>
      <c r="U38" s="78">
        <f t="shared" si="21"/>
        <v>2</v>
      </c>
      <c r="V38" s="79">
        <f t="shared" si="3"/>
        <v>37</v>
      </c>
      <c r="W38" s="86">
        <f t="shared" si="22"/>
        <v>2</v>
      </c>
      <c r="X38" s="78">
        <f t="shared" si="23"/>
        <v>178</v>
      </c>
      <c r="Y38" s="77">
        <f t="shared" si="24"/>
        <v>10</v>
      </c>
      <c r="Z38" s="78">
        <f t="shared" si="25"/>
        <v>72</v>
      </c>
      <c r="AA38" s="78">
        <f t="shared" si="4"/>
        <v>60</v>
      </c>
      <c r="AB38" s="78">
        <f t="shared" si="26"/>
        <v>46</v>
      </c>
      <c r="AC38" s="78">
        <f t="shared" si="27"/>
        <v>10</v>
      </c>
      <c r="AD38" s="78">
        <v>0</v>
      </c>
      <c r="AE38" s="78">
        <f t="shared" si="28"/>
        <v>2</v>
      </c>
      <c r="AF38" s="78">
        <f t="shared" si="29"/>
        <v>2</v>
      </c>
      <c r="AG38" s="79">
        <f t="shared" si="5"/>
        <v>32</v>
      </c>
    </row>
    <row r="39" spans="1:33" ht="15" customHeight="1" x14ac:dyDescent="0.2">
      <c r="A39" s="86">
        <f t="shared" si="6"/>
        <v>3.5</v>
      </c>
      <c r="B39" s="78">
        <f t="shared" si="7"/>
        <v>283</v>
      </c>
      <c r="C39" s="77">
        <f t="shared" si="8"/>
        <v>15.91</v>
      </c>
      <c r="D39" s="78">
        <f t="shared" si="9"/>
        <v>126</v>
      </c>
      <c r="E39" s="78">
        <f t="shared" si="0"/>
        <v>105</v>
      </c>
      <c r="F39" s="78">
        <f t="shared" si="10"/>
        <v>52</v>
      </c>
      <c r="G39" s="78">
        <f t="shared" si="11"/>
        <v>16</v>
      </c>
      <c r="H39" s="78">
        <v>0</v>
      </c>
      <c r="I39" s="78">
        <f t="shared" si="12"/>
        <v>3</v>
      </c>
      <c r="J39" s="78">
        <f t="shared" si="13"/>
        <v>2</v>
      </c>
      <c r="K39" s="79">
        <f t="shared" si="1"/>
        <v>31</v>
      </c>
      <c r="L39" s="86">
        <f t="shared" si="14"/>
        <v>2.5</v>
      </c>
      <c r="M39" s="78">
        <f t="shared" si="15"/>
        <v>211</v>
      </c>
      <c r="N39" s="77">
        <f t="shared" si="16"/>
        <v>11.9</v>
      </c>
      <c r="O39" s="78">
        <f t="shared" si="17"/>
        <v>90</v>
      </c>
      <c r="P39" s="78">
        <f t="shared" si="2"/>
        <v>75</v>
      </c>
      <c r="Q39" s="78">
        <f t="shared" si="18"/>
        <v>46</v>
      </c>
      <c r="R39" s="78">
        <f t="shared" si="19"/>
        <v>12</v>
      </c>
      <c r="S39" s="78">
        <v>0</v>
      </c>
      <c r="T39" s="78">
        <f t="shared" si="20"/>
        <v>2</v>
      </c>
      <c r="U39" s="78">
        <f t="shared" si="21"/>
        <v>2</v>
      </c>
      <c r="V39" s="79">
        <f t="shared" si="3"/>
        <v>30</v>
      </c>
      <c r="W39" s="86">
        <f t="shared" si="22"/>
        <v>1.5</v>
      </c>
      <c r="X39" s="78">
        <f t="shared" si="23"/>
        <v>133</v>
      </c>
      <c r="Y39" s="77">
        <f t="shared" si="24"/>
        <v>7.5</v>
      </c>
      <c r="Z39" s="78">
        <f t="shared" si="25"/>
        <v>54</v>
      </c>
      <c r="AA39" s="78">
        <f t="shared" si="4"/>
        <v>45</v>
      </c>
      <c r="AB39" s="78">
        <f t="shared" si="26"/>
        <v>34</v>
      </c>
      <c r="AC39" s="78">
        <f t="shared" si="27"/>
        <v>8</v>
      </c>
      <c r="AD39" s="78">
        <v>0</v>
      </c>
      <c r="AE39" s="78">
        <f t="shared" si="28"/>
        <v>2</v>
      </c>
      <c r="AF39" s="78">
        <f t="shared" si="29"/>
        <v>1</v>
      </c>
      <c r="AG39" s="79">
        <f t="shared" si="5"/>
        <v>23</v>
      </c>
    </row>
    <row r="40" spans="1:33" ht="15" customHeight="1" x14ac:dyDescent="0.2">
      <c r="A40" s="86">
        <f t="shared" si="6"/>
        <v>3</v>
      </c>
      <c r="B40" s="78">
        <f t="shared" si="7"/>
        <v>242</v>
      </c>
      <c r="C40" s="77">
        <f t="shared" si="8"/>
        <v>13.64</v>
      </c>
      <c r="D40" s="78">
        <f t="shared" si="9"/>
        <v>108</v>
      </c>
      <c r="E40" s="78">
        <f t="shared" si="0"/>
        <v>90</v>
      </c>
      <c r="F40" s="78">
        <f t="shared" si="10"/>
        <v>44</v>
      </c>
      <c r="G40" s="78">
        <f t="shared" si="11"/>
        <v>14</v>
      </c>
      <c r="H40" s="78">
        <v>0</v>
      </c>
      <c r="I40" s="78">
        <f t="shared" si="12"/>
        <v>3</v>
      </c>
      <c r="J40" s="78">
        <f t="shared" si="13"/>
        <v>2</v>
      </c>
      <c r="K40" s="79">
        <f t="shared" si="1"/>
        <v>25</v>
      </c>
      <c r="L40" s="86">
        <f t="shared" si="14"/>
        <v>2</v>
      </c>
      <c r="M40" s="78">
        <f t="shared" si="15"/>
        <v>169</v>
      </c>
      <c r="N40" s="77">
        <f t="shared" si="16"/>
        <v>9.52</v>
      </c>
      <c r="O40" s="78">
        <f t="shared" si="17"/>
        <v>72</v>
      </c>
      <c r="P40" s="78">
        <f t="shared" si="2"/>
        <v>60</v>
      </c>
      <c r="Q40" s="78">
        <f t="shared" si="18"/>
        <v>37</v>
      </c>
      <c r="R40" s="78">
        <f t="shared" si="19"/>
        <v>10</v>
      </c>
      <c r="S40" s="78">
        <v>0</v>
      </c>
      <c r="T40" s="78">
        <f t="shared" si="20"/>
        <v>2</v>
      </c>
      <c r="U40" s="78">
        <f t="shared" si="21"/>
        <v>1</v>
      </c>
      <c r="V40" s="79">
        <f t="shared" si="3"/>
        <v>24</v>
      </c>
      <c r="W40" s="86">
        <f t="shared" si="22"/>
        <v>1</v>
      </c>
      <c r="X40" s="78">
        <f t="shared" si="23"/>
        <v>89</v>
      </c>
      <c r="Y40" s="77">
        <f t="shared" si="24"/>
        <v>5</v>
      </c>
      <c r="Z40" s="78">
        <f t="shared" si="25"/>
        <v>36</v>
      </c>
      <c r="AA40" s="78">
        <f t="shared" si="4"/>
        <v>30</v>
      </c>
      <c r="AB40" s="78">
        <f t="shared" si="26"/>
        <v>23</v>
      </c>
      <c r="AC40" s="78">
        <f t="shared" si="27"/>
        <v>5</v>
      </c>
      <c r="AD40" s="78">
        <v>0</v>
      </c>
      <c r="AE40" s="78">
        <f t="shared" si="28"/>
        <v>1</v>
      </c>
      <c r="AF40" s="78">
        <f t="shared" si="29"/>
        <v>1</v>
      </c>
      <c r="AG40" s="79">
        <f t="shared" si="5"/>
        <v>16</v>
      </c>
    </row>
    <row r="41" spans="1:33" ht="15" customHeight="1" x14ac:dyDescent="0.2">
      <c r="A41" s="86">
        <f t="shared" si="6"/>
        <v>2.5</v>
      </c>
      <c r="B41" s="78">
        <f t="shared" si="7"/>
        <v>202</v>
      </c>
      <c r="C41" s="77">
        <f t="shared" si="8"/>
        <v>11.36</v>
      </c>
      <c r="D41" s="78">
        <f t="shared" si="9"/>
        <v>90</v>
      </c>
      <c r="E41" s="78">
        <f t="shared" si="0"/>
        <v>75</v>
      </c>
      <c r="F41" s="78">
        <f t="shared" si="10"/>
        <v>37</v>
      </c>
      <c r="G41" s="78">
        <f t="shared" si="11"/>
        <v>11</v>
      </c>
      <c r="H41" s="78">
        <v>0</v>
      </c>
      <c r="I41" s="78">
        <f t="shared" si="12"/>
        <v>2</v>
      </c>
      <c r="J41" s="78">
        <f t="shared" si="13"/>
        <v>2</v>
      </c>
      <c r="K41" s="79">
        <f t="shared" si="1"/>
        <v>22</v>
      </c>
      <c r="L41" s="86">
        <f t="shared" si="14"/>
        <v>1.5</v>
      </c>
      <c r="M41" s="78">
        <f t="shared" si="15"/>
        <v>127</v>
      </c>
      <c r="N41" s="77">
        <f t="shared" si="16"/>
        <v>7.14</v>
      </c>
      <c r="O41" s="78">
        <f t="shared" si="17"/>
        <v>54</v>
      </c>
      <c r="P41" s="78">
        <f t="shared" si="2"/>
        <v>45</v>
      </c>
      <c r="Q41" s="78">
        <f t="shared" si="18"/>
        <v>28</v>
      </c>
      <c r="R41" s="78">
        <f t="shared" si="19"/>
        <v>7</v>
      </c>
      <c r="S41" s="78">
        <v>0</v>
      </c>
      <c r="T41" s="78">
        <f t="shared" si="20"/>
        <v>1</v>
      </c>
      <c r="U41" s="78">
        <f t="shared" si="21"/>
        <v>1</v>
      </c>
      <c r="V41" s="79">
        <f t="shared" si="3"/>
        <v>19</v>
      </c>
      <c r="W41" s="86">
        <f t="shared" si="22"/>
        <v>0.5</v>
      </c>
      <c r="X41" s="78">
        <f t="shared" si="23"/>
        <v>44</v>
      </c>
      <c r="Y41" s="77">
        <f t="shared" si="24"/>
        <v>2.5</v>
      </c>
      <c r="Z41" s="78">
        <f t="shared" si="25"/>
        <v>18</v>
      </c>
      <c r="AA41" s="78">
        <f t="shared" si="4"/>
        <v>15</v>
      </c>
      <c r="AB41" s="78">
        <f t="shared" si="26"/>
        <v>11</v>
      </c>
      <c r="AC41" s="78">
        <f t="shared" si="27"/>
        <v>3</v>
      </c>
      <c r="AD41" s="78">
        <v>0</v>
      </c>
      <c r="AE41" s="78">
        <f t="shared" si="28"/>
        <v>1</v>
      </c>
      <c r="AF41" s="78">
        <f t="shared" si="29"/>
        <v>0</v>
      </c>
      <c r="AG41" s="79">
        <f t="shared" si="5"/>
        <v>7</v>
      </c>
    </row>
    <row r="42" spans="1:33" ht="15" customHeight="1" x14ac:dyDescent="0.2">
      <c r="A42" s="86">
        <f t="shared" si="6"/>
        <v>2</v>
      </c>
      <c r="B42" s="78">
        <f t="shared" si="7"/>
        <v>161</v>
      </c>
      <c r="C42" s="77">
        <f t="shared" si="8"/>
        <v>9.09</v>
      </c>
      <c r="D42" s="78">
        <f t="shared" si="9"/>
        <v>72</v>
      </c>
      <c r="E42" s="78">
        <f t="shared" si="0"/>
        <v>60</v>
      </c>
      <c r="F42" s="78">
        <f t="shared" si="10"/>
        <v>29</v>
      </c>
      <c r="G42" s="78">
        <f t="shared" si="11"/>
        <v>9</v>
      </c>
      <c r="H42" s="78">
        <v>0</v>
      </c>
      <c r="I42" s="78">
        <f t="shared" si="12"/>
        <v>2</v>
      </c>
      <c r="J42" s="78">
        <f t="shared" si="13"/>
        <v>1</v>
      </c>
      <c r="K42" s="79">
        <f t="shared" si="1"/>
        <v>17</v>
      </c>
      <c r="L42" s="86">
        <f t="shared" si="14"/>
        <v>1</v>
      </c>
      <c r="M42" s="78">
        <f t="shared" si="15"/>
        <v>85</v>
      </c>
      <c r="N42" s="77">
        <f t="shared" si="16"/>
        <v>4.76</v>
      </c>
      <c r="O42" s="78">
        <f t="shared" si="17"/>
        <v>36</v>
      </c>
      <c r="P42" s="78">
        <f t="shared" si="2"/>
        <v>30</v>
      </c>
      <c r="Q42" s="78">
        <f t="shared" si="18"/>
        <v>19</v>
      </c>
      <c r="R42" s="78">
        <f t="shared" si="19"/>
        <v>5</v>
      </c>
      <c r="S42" s="78">
        <v>0</v>
      </c>
      <c r="T42" s="78">
        <f t="shared" si="20"/>
        <v>1</v>
      </c>
      <c r="U42" s="78">
        <f t="shared" si="21"/>
        <v>1</v>
      </c>
      <c r="V42" s="79">
        <f t="shared" si="3"/>
        <v>12</v>
      </c>
      <c r="W42" s="96"/>
      <c r="X42" s="78"/>
      <c r="Y42" s="77"/>
      <c r="Z42" s="78"/>
      <c r="AA42" s="78"/>
      <c r="AB42" s="78"/>
      <c r="AC42" s="78"/>
      <c r="AD42" s="78"/>
      <c r="AE42" s="78"/>
      <c r="AF42" s="78"/>
      <c r="AG42" s="79"/>
    </row>
    <row r="43" spans="1:33" ht="15" customHeight="1" x14ac:dyDescent="0.2">
      <c r="A43" s="86">
        <f t="shared" si="6"/>
        <v>1.5</v>
      </c>
      <c r="B43" s="78">
        <f t="shared" si="7"/>
        <v>121</v>
      </c>
      <c r="C43" s="77">
        <f t="shared" si="8"/>
        <v>6.82</v>
      </c>
      <c r="D43" s="78">
        <f t="shared" si="9"/>
        <v>54</v>
      </c>
      <c r="E43" s="78">
        <f t="shared" si="0"/>
        <v>45</v>
      </c>
      <c r="F43" s="78">
        <f t="shared" si="10"/>
        <v>22</v>
      </c>
      <c r="G43" s="78">
        <f t="shared" si="11"/>
        <v>7</v>
      </c>
      <c r="H43" s="78">
        <v>0</v>
      </c>
      <c r="I43" s="78">
        <f t="shared" si="12"/>
        <v>1</v>
      </c>
      <c r="J43" s="78">
        <f t="shared" si="13"/>
        <v>1</v>
      </c>
      <c r="K43" s="79">
        <f t="shared" si="1"/>
        <v>13</v>
      </c>
      <c r="L43" s="86">
        <f t="shared" si="14"/>
        <v>0.5</v>
      </c>
      <c r="M43" s="78">
        <f t="shared" si="15"/>
        <v>42</v>
      </c>
      <c r="N43" s="77">
        <f t="shared" si="16"/>
        <v>2.38</v>
      </c>
      <c r="O43" s="78">
        <f t="shared" si="17"/>
        <v>18</v>
      </c>
      <c r="P43" s="78">
        <f t="shared" si="2"/>
        <v>15</v>
      </c>
      <c r="Q43" s="78">
        <f t="shared" si="18"/>
        <v>9</v>
      </c>
      <c r="R43" s="78">
        <f t="shared" si="19"/>
        <v>2</v>
      </c>
      <c r="S43" s="78">
        <v>0</v>
      </c>
      <c r="T43" s="78">
        <f t="shared" si="20"/>
        <v>0</v>
      </c>
      <c r="U43" s="78">
        <f t="shared" si="21"/>
        <v>0</v>
      </c>
      <c r="V43" s="79">
        <f t="shared" si="3"/>
        <v>7</v>
      </c>
      <c r="W43" s="96"/>
      <c r="X43" s="78"/>
      <c r="Y43" s="77"/>
      <c r="Z43" s="78"/>
      <c r="AA43" s="78"/>
      <c r="AB43" s="78"/>
      <c r="AC43" s="78"/>
      <c r="AD43" s="78"/>
      <c r="AE43" s="78"/>
      <c r="AF43" s="78"/>
      <c r="AG43" s="79"/>
    </row>
    <row r="44" spans="1:33" ht="15" customHeight="1" x14ac:dyDescent="0.2">
      <c r="A44" s="86">
        <f t="shared" si="6"/>
        <v>1</v>
      </c>
      <c r="B44" s="78">
        <f t="shared" si="7"/>
        <v>81</v>
      </c>
      <c r="C44" s="77">
        <f t="shared" si="8"/>
        <v>4.55</v>
      </c>
      <c r="D44" s="78">
        <f t="shared" si="9"/>
        <v>36</v>
      </c>
      <c r="E44" s="78">
        <f t="shared" si="0"/>
        <v>30</v>
      </c>
      <c r="F44" s="78">
        <f t="shared" si="10"/>
        <v>15</v>
      </c>
      <c r="G44" s="78">
        <f t="shared" si="11"/>
        <v>5</v>
      </c>
      <c r="H44" s="78">
        <v>0</v>
      </c>
      <c r="I44" s="78">
        <f t="shared" si="12"/>
        <v>1</v>
      </c>
      <c r="J44" s="78">
        <f t="shared" si="13"/>
        <v>1</v>
      </c>
      <c r="K44" s="79">
        <f t="shared" si="1"/>
        <v>8</v>
      </c>
      <c r="L44" s="96"/>
      <c r="M44" s="78"/>
      <c r="N44" s="77"/>
      <c r="O44" s="78"/>
      <c r="P44" s="78"/>
      <c r="Q44" s="78"/>
      <c r="R44" s="78"/>
      <c r="S44" s="78"/>
      <c r="T44" s="78"/>
      <c r="U44" s="78"/>
      <c r="V44" s="78"/>
      <c r="W44" s="96"/>
      <c r="X44" s="78"/>
      <c r="Y44" s="77"/>
      <c r="Z44" s="78"/>
      <c r="AA44" s="78"/>
      <c r="AB44" s="78"/>
      <c r="AC44" s="78"/>
      <c r="AD44" s="78"/>
      <c r="AE44" s="78"/>
      <c r="AF44" s="78"/>
      <c r="AG44" s="78"/>
    </row>
    <row r="45" spans="1:33" ht="15" customHeight="1" x14ac:dyDescent="0.2">
      <c r="A45" s="86">
        <f t="shared" si="6"/>
        <v>0.5</v>
      </c>
      <c r="B45" s="78">
        <f t="shared" si="7"/>
        <v>40</v>
      </c>
      <c r="C45" s="77">
        <f t="shared" si="8"/>
        <v>2.27</v>
      </c>
      <c r="D45" s="78">
        <f t="shared" si="9"/>
        <v>18</v>
      </c>
      <c r="E45" s="78">
        <f t="shared" si="0"/>
        <v>15</v>
      </c>
      <c r="F45" s="78">
        <f t="shared" si="10"/>
        <v>7</v>
      </c>
      <c r="G45" s="78">
        <f t="shared" si="11"/>
        <v>2</v>
      </c>
      <c r="H45" s="78">
        <v>0</v>
      </c>
      <c r="I45" s="78">
        <f t="shared" si="12"/>
        <v>0</v>
      </c>
      <c r="J45" s="78">
        <f t="shared" si="13"/>
        <v>0</v>
      </c>
      <c r="K45" s="79">
        <f t="shared" si="1"/>
        <v>5</v>
      </c>
      <c r="L45" s="96"/>
      <c r="M45" s="78"/>
      <c r="N45" s="77"/>
      <c r="O45" s="78"/>
      <c r="P45" s="78"/>
      <c r="Q45" s="78"/>
      <c r="R45" s="78"/>
      <c r="S45" s="78"/>
      <c r="T45" s="78"/>
      <c r="U45" s="78"/>
      <c r="V45" s="78"/>
      <c r="W45" s="96"/>
      <c r="X45" s="78"/>
      <c r="Y45" s="77"/>
      <c r="Z45" s="78"/>
      <c r="AA45" s="78"/>
      <c r="AB45" s="78"/>
      <c r="AC45" s="78"/>
      <c r="AD45" s="78"/>
      <c r="AE45" s="78"/>
      <c r="AF45" s="78"/>
      <c r="AG45" s="78"/>
    </row>
  </sheetData>
  <sheetProtection password="F7D3" sheet="1" objects="1" scenarios="1"/>
  <phoneticPr fontId="0" type="noConversion"/>
  <printOptions horizontalCentered="1" gridLines="1"/>
  <pageMargins left="0.78740157499999996" right="0.78740157499999996" top="0.984251969" bottom="0.984251969" header="0.4921259845" footer="0.4921259845"/>
  <pageSetup paperSize="9" scale="36" orientation="landscape" verticalDpi="300" r:id="rId1"/>
  <headerFooter alignWithMargins="0">
    <oddHeader>&amp;C&amp;"Arial,Fett"&amp;10&amp;A</oddHeader>
    <oddFooter>&amp;L&amp;"Arial,Standard"&amp;08&amp;F Version 12.05.2006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Zusammensetzung der Jahresnorm</vt:lpstr>
      <vt:lpstr>Aufgabenbereich C</vt:lpstr>
      <vt:lpstr>Jahresnorm Berechnung Werte</vt:lpstr>
      <vt:lpstr>Parameter</vt:lpstr>
      <vt:lpstr>Matrix</vt:lpstr>
      <vt:lpstr>Varianten mit KV</vt:lpstr>
      <vt:lpstr>Varianten ohne KV</vt:lpstr>
      <vt:lpstr>'Jahresnorm Berechnung Werte'!Drucktitel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SAURWEIN Andreas</dc:creator>
  <cp:lastModifiedBy>SAURWEIN Andreas</cp:lastModifiedBy>
  <cp:lastPrinted>2013-09-05T12:20:50Z</cp:lastPrinted>
  <dcterms:created xsi:type="dcterms:W3CDTF">2003-07-10T15:19:25Z</dcterms:created>
  <dcterms:modified xsi:type="dcterms:W3CDTF">2025-09-08T09:32:03Z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vdDocID">
    <vt:lpwstr>171003073</vt:lpwstr>
  </property>
</Properties>
</file>